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90" windowWidth="12120" windowHeight="8520" tabRatio="774" activeTab="2"/>
  </bookViews>
  <sheets>
    <sheet name="Blce Gral 4 digitoS MAR DIC" sheetId="10" r:id="rId1"/>
    <sheet name="Blce Gral 4 digitosA MARZO" sheetId="2" r:id="rId2"/>
    <sheet name="esta.ac.ec.y soci 4 digit" sheetId="8" r:id="rId3"/>
  </sheets>
  <definedNames>
    <definedName name="_xlnm.Print_Area" localSheetId="0">'Blce Gral 4 digitoS MAR DIC'!$A$1:$O$48</definedName>
    <definedName name="_xlnm.Print_Area" localSheetId="1">'Blce Gral 4 digitosA MARZO'!$A$1:$O$48</definedName>
    <definedName name="_xlnm.Print_Area" localSheetId="2">'esta.ac.ec.y soci 4 digit'!$A$1:$H$50</definedName>
    <definedName name="_xlnm.Print_Titles" localSheetId="0">'Blce Gral 4 digitoS MAR DIC'!$1:$4</definedName>
    <definedName name="_xlnm.Print_Titles" localSheetId="1">'Blce Gral 4 digitosA MARZO'!$1:$3</definedName>
    <definedName name="_xlnm.Print_Titles" localSheetId="2">'esta.ac.ec.y soci 4 digit'!$1:$6</definedName>
  </definedNames>
  <calcPr calcId="124519"/>
</workbook>
</file>

<file path=xl/calcChain.xml><?xml version="1.0" encoding="utf-8"?>
<calcChain xmlns="http://schemas.openxmlformats.org/spreadsheetml/2006/main">
  <c r="F10" i="8"/>
  <c r="F11"/>
  <c r="F15"/>
  <c r="F16"/>
  <c r="F17"/>
  <c r="F21"/>
  <c r="F22"/>
  <c r="F23"/>
  <c r="F24"/>
  <c r="F25"/>
  <c r="F27"/>
  <c r="F28"/>
  <c r="F29"/>
  <c r="F30"/>
  <c r="F31"/>
  <c r="F33"/>
  <c r="F34"/>
  <c r="F37"/>
  <c r="F39"/>
  <c r="F40"/>
  <c r="L35" i="2"/>
  <c r="L26"/>
  <c r="D15"/>
  <c r="D11" s="1"/>
  <c r="C43" i="10"/>
  <c r="L40"/>
  <c r="K40"/>
  <c r="D40"/>
  <c r="C40"/>
  <c r="N37"/>
  <c r="N34"/>
  <c r="L33"/>
  <c r="L32" s="1"/>
  <c r="F33"/>
  <c r="F32"/>
  <c r="D31"/>
  <c r="C31"/>
  <c r="F31" s="1"/>
  <c r="F29"/>
  <c r="N28"/>
  <c r="F28"/>
  <c r="N27"/>
  <c r="L27"/>
  <c r="K27"/>
  <c r="F27"/>
  <c r="D26"/>
  <c r="F26" s="1"/>
  <c r="N25"/>
  <c r="F25"/>
  <c r="L24"/>
  <c r="K24"/>
  <c r="F24"/>
  <c r="F23"/>
  <c r="N22"/>
  <c r="C22"/>
  <c r="L21"/>
  <c r="K21"/>
  <c r="N21" s="1"/>
  <c r="L20"/>
  <c r="D19"/>
  <c r="C19"/>
  <c r="L17"/>
  <c r="L7" s="1"/>
  <c r="L30" s="1"/>
  <c r="K17"/>
  <c r="F16"/>
  <c r="N15"/>
  <c r="F15"/>
  <c r="L14"/>
  <c r="K14"/>
  <c r="F14"/>
  <c r="F13"/>
  <c r="N12"/>
  <c r="D12"/>
  <c r="D7" s="1"/>
  <c r="C12"/>
  <c r="F12" s="1"/>
  <c r="N11"/>
  <c r="N10"/>
  <c r="K10"/>
  <c r="F10"/>
  <c r="N9"/>
  <c r="L8"/>
  <c r="K8"/>
  <c r="D8"/>
  <c r="C8"/>
  <c r="K7"/>
  <c r="C7"/>
  <c r="K9" i="2"/>
  <c r="N9" s="1"/>
  <c r="C9" i="8"/>
  <c r="C20"/>
  <c r="F20" s="1"/>
  <c r="C14"/>
  <c r="F14" s="1"/>
  <c r="C10"/>
  <c r="C36"/>
  <c r="F36" s="1"/>
  <c r="C27"/>
  <c r="C21"/>
  <c r="C28"/>
  <c r="C22"/>
  <c r="N36" i="2"/>
  <c r="N8"/>
  <c r="N10"/>
  <c r="N11"/>
  <c r="N14"/>
  <c r="N21"/>
  <c r="N24"/>
  <c r="N27"/>
  <c r="N34"/>
  <c r="C33" i="8"/>
  <c r="L7" i="2"/>
  <c r="L16"/>
  <c r="K16"/>
  <c r="F9"/>
  <c r="F12"/>
  <c r="F13"/>
  <c r="F14"/>
  <c r="F15"/>
  <c r="F22"/>
  <c r="F23"/>
  <c r="F24"/>
  <c r="F26"/>
  <c r="F27"/>
  <c r="F28"/>
  <c r="F32"/>
  <c r="F33"/>
  <c r="C7"/>
  <c r="C11"/>
  <c r="C31"/>
  <c r="C21"/>
  <c r="C18"/>
  <c r="K39"/>
  <c r="K26"/>
  <c r="K23"/>
  <c r="K20"/>
  <c r="K13"/>
  <c r="C42"/>
  <c r="C39" s="1"/>
  <c r="D21" i="8"/>
  <c r="D27"/>
  <c r="D33"/>
  <c r="D36"/>
  <c r="D14"/>
  <c r="D10"/>
  <c r="D39" i="2"/>
  <c r="L39"/>
  <c r="L23"/>
  <c r="L13"/>
  <c r="N13" s="1"/>
  <c r="L20"/>
  <c r="D31"/>
  <c r="D18"/>
  <c r="D21"/>
  <c r="D7"/>
  <c r="C42" i="8" l="1"/>
  <c r="K35" i="10" s="1"/>
  <c r="F9" i="8"/>
  <c r="N23" i="2"/>
  <c r="N20"/>
  <c r="K7"/>
  <c r="L33"/>
  <c r="L32" s="1"/>
  <c r="N26"/>
  <c r="L6"/>
  <c r="N7"/>
  <c r="L39" i="10"/>
  <c r="F7"/>
  <c r="F8"/>
  <c r="D22"/>
  <c r="F22" s="1"/>
  <c r="C18"/>
  <c r="N7"/>
  <c r="N8"/>
  <c r="N14"/>
  <c r="N24"/>
  <c r="K20"/>
  <c r="K6" i="2"/>
  <c r="K19"/>
  <c r="F21"/>
  <c r="F11"/>
  <c r="F7"/>
  <c r="F31"/>
  <c r="C17"/>
  <c r="F25"/>
  <c r="C6"/>
  <c r="D9" i="8"/>
  <c r="G14" s="1"/>
  <c r="D20"/>
  <c r="L19" i="2"/>
  <c r="D6"/>
  <c r="D17"/>
  <c r="N35" i="10" l="1"/>
  <c r="K33"/>
  <c r="K32" s="1"/>
  <c r="M33" s="1"/>
  <c r="K35" i="2"/>
  <c r="F42" i="8"/>
  <c r="L30" i="2"/>
  <c r="E6"/>
  <c r="N19"/>
  <c r="C39" i="10"/>
  <c r="F18"/>
  <c r="E18"/>
  <c r="D18"/>
  <c r="D39" s="1"/>
  <c r="N20"/>
  <c r="K30"/>
  <c r="N6" i="2"/>
  <c r="K30"/>
  <c r="C38"/>
  <c r="F6"/>
  <c r="F17"/>
  <c r="G20" i="8"/>
  <c r="G21"/>
  <c r="G36"/>
  <c r="G11"/>
  <c r="G15"/>
  <c r="G17"/>
  <c r="G23"/>
  <c r="G25"/>
  <c r="G28"/>
  <c r="G30"/>
  <c r="G38"/>
  <c r="G40"/>
  <c r="G16"/>
  <c r="G22"/>
  <c r="G24"/>
  <c r="G27"/>
  <c r="G29"/>
  <c r="G31"/>
  <c r="G34"/>
  <c r="G37"/>
  <c r="G39"/>
  <c r="G33"/>
  <c r="G10"/>
  <c r="D42"/>
  <c r="D38" i="2"/>
  <c r="N33" i="10" l="1"/>
  <c r="E13" i="2"/>
  <c r="E23"/>
  <c r="E27"/>
  <c r="E33"/>
  <c r="E12"/>
  <c r="E22"/>
  <c r="E26"/>
  <c r="E32"/>
  <c r="E11"/>
  <c r="E15"/>
  <c r="E25"/>
  <c r="E31"/>
  <c r="E9"/>
  <c r="E8"/>
  <c r="E14"/>
  <c r="E19"/>
  <c r="E24"/>
  <c r="E28"/>
  <c r="E38"/>
  <c r="E21"/>
  <c r="E7"/>
  <c r="E18"/>
  <c r="E17"/>
  <c r="M34" i="10"/>
  <c r="N32"/>
  <c r="M36"/>
  <c r="M37"/>
  <c r="M35"/>
  <c r="K39"/>
  <c r="N39" s="1"/>
  <c r="N30"/>
  <c r="M25"/>
  <c r="M22"/>
  <c r="M15"/>
  <c r="M12"/>
  <c r="M10"/>
  <c r="M28"/>
  <c r="M30"/>
  <c r="M18"/>
  <c r="M9"/>
  <c r="M27"/>
  <c r="M21"/>
  <c r="M17"/>
  <c r="M11"/>
  <c r="M8"/>
  <c r="M7"/>
  <c r="M24"/>
  <c r="M14"/>
  <c r="E24"/>
  <c r="E14"/>
  <c r="E27"/>
  <c r="E33"/>
  <c r="E25"/>
  <c r="E22"/>
  <c r="E16"/>
  <c r="E15"/>
  <c r="E12"/>
  <c r="F39"/>
  <c r="E29"/>
  <c r="E28"/>
  <c r="E26"/>
  <c r="E20"/>
  <c r="E32"/>
  <c r="E10"/>
  <c r="E39"/>
  <c r="E23"/>
  <c r="E19"/>
  <c r="E13"/>
  <c r="E9"/>
  <c r="E31"/>
  <c r="E8"/>
  <c r="E7"/>
  <c r="M20"/>
  <c r="M14" i="2"/>
  <c r="M20"/>
  <c r="M26"/>
  <c r="M8"/>
  <c r="M24"/>
  <c r="M11"/>
  <c r="M23"/>
  <c r="N30"/>
  <c r="M10"/>
  <c r="M16"/>
  <c r="M21"/>
  <c r="M27"/>
  <c r="M13"/>
  <c r="M19"/>
  <c r="M17"/>
  <c r="M30"/>
  <c r="M7"/>
  <c r="M9"/>
  <c r="M6"/>
  <c r="N35"/>
  <c r="K33"/>
  <c r="F38"/>
  <c r="L38"/>
  <c r="G42" i="8"/>
  <c r="N33" i="2" l="1"/>
  <c r="K32"/>
  <c r="M33" s="1"/>
  <c r="K38" l="1"/>
  <c r="M34"/>
  <c r="N32"/>
  <c r="M36"/>
  <c r="M35"/>
  <c r="N38" l="1"/>
</calcChain>
</file>

<file path=xl/sharedStrings.xml><?xml version="1.0" encoding="utf-8"?>
<sst xmlns="http://schemas.openxmlformats.org/spreadsheetml/2006/main" count="211" uniqueCount="114">
  <si>
    <t>NIT: 800090735-1</t>
  </si>
  <si>
    <t>ACTIVO</t>
  </si>
  <si>
    <t>CORRIENTE</t>
  </si>
  <si>
    <t>Efectivo</t>
  </si>
  <si>
    <t>Deudores</t>
  </si>
  <si>
    <t>Otros Activos</t>
  </si>
  <si>
    <t>NO CORRIENTE</t>
  </si>
  <si>
    <t>Propiedad planta y Equipo</t>
  </si>
  <si>
    <t>TOTAL ACTIVOS</t>
  </si>
  <si>
    <t>PASIVO</t>
  </si>
  <si>
    <t>Cuentas por Pagar</t>
  </si>
  <si>
    <t>Obligaciones Laborales</t>
  </si>
  <si>
    <t>TOTAL PASIVO</t>
  </si>
  <si>
    <t>PATRIMONIO</t>
  </si>
  <si>
    <t>Caja</t>
  </si>
  <si>
    <t>Bancos y Corporaciones</t>
  </si>
  <si>
    <t>Otros Deudores</t>
  </si>
  <si>
    <t>Redes, Lineas y Cables</t>
  </si>
  <si>
    <t>Maquinaria y Equipo</t>
  </si>
  <si>
    <t xml:space="preserve">Muebles, Enseres y Eq. de Oficina </t>
  </si>
  <si>
    <t>Equipo de Transporte</t>
  </si>
  <si>
    <t xml:space="preserve">Equipos de Comedor Cocina y Despensa </t>
  </si>
  <si>
    <t>Depreciación Acumulada</t>
  </si>
  <si>
    <t>Intangibles</t>
  </si>
  <si>
    <t>Amortización Acumulada Intangible</t>
  </si>
  <si>
    <t xml:space="preserve">Adquisición de Bienes y Servicios </t>
  </si>
  <si>
    <t>Acreedores</t>
  </si>
  <si>
    <t>Retención en la Fuente</t>
  </si>
  <si>
    <t>Salarios y Prestaciones Sociales</t>
  </si>
  <si>
    <t>Hacienda Pública</t>
  </si>
  <si>
    <t>Capital Fiscal</t>
  </si>
  <si>
    <t xml:space="preserve">Resultado del Ejercicio </t>
  </si>
  <si>
    <t xml:space="preserve">Patrimonio Público Incorporado </t>
  </si>
  <si>
    <t>Otros Pasivos</t>
  </si>
  <si>
    <t>COD.</t>
  </si>
  <si>
    <t>Ingresos no Tributarios</t>
  </si>
  <si>
    <t>TOTAL PASIVO + PATRIMONIO</t>
  </si>
  <si>
    <t>COD</t>
  </si>
  <si>
    <t>(Miles de Pesos)</t>
  </si>
  <si>
    <t>VARIACION</t>
  </si>
  <si>
    <t>INGRESOS</t>
  </si>
  <si>
    <t>INGRESOS FISCALES</t>
  </si>
  <si>
    <t>No Tributarios</t>
  </si>
  <si>
    <t>OTROS INGRESOS</t>
  </si>
  <si>
    <t>Financieros</t>
  </si>
  <si>
    <t>Extraordinarios</t>
  </si>
  <si>
    <t>Ajustes ejercicios Anteriores</t>
  </si>
  <si>
    <t>GASTOS</t>
  </si>
  <si>
    <t>DE ADMINISTRACION</t>
  </si>
  <si>
    <t>Sueldos y Salarios</t>
  </si>
  <si>
    <t>Contribuciones Efectivas</t>
  </si>
  <si>
    <t>Aportes sobre la Nomina</t>
  </si>
  <si>
    <t>Generales</t>
  </si>
  <si>
    <t>DE OPERACIÓN</t>
  </si>
  <si>
    <t>Gastos Generales de Operación</t>
  </si>
  <si>
    <t>OTROS GASTOS</t>
  </si>
  <si>
    <t>Ajustes de Ejercicios Anteriores</t>
  </si>
  <si>
    <t>RESULTADO DEL EJERCICIO</t>
  </si>
  <si>
    <t>CONTRALORIA DEPARTAMENTAL DEL VALLE DEL CAUCA</t>
  </si>
  <si>
    <t>( En miles de pesos )</t>
  </si>
  <si>
    <t>Recursos Entregados En Administracion</t>
  </si>
  <si>
    <t>Deudoras de Control</t>
  </si>
  <si>
    <t>Acreedoras de Control</t>
  </si>
  <si>
    <t>Recaudos a favor de Terceros</t>
  </si>
  <si>
    <t>Deudas de Dificil Recaudo</t>
  </si>
  <si>
    <t>Equipo de Comunicación y Computacion</t>
  </si>
  <si>
    <t>Responsabilidades Contigentes ( Db)</t>
  </si>
  <si>
    <t>Responsabilidades Contigentes</t>
  </si>
  <si>
    <t>Derechos contigentes</t>
  </si>
  <si>
    <t>CUENTAS DE ORDEN  DEUDORAS</t>
  </si>
  <si>
    <t>CUENTAS DE ORDEN ACREEDORAS</t>
  </si>
  <si>
    <t>Derechos contigentes ( Cr )</t>
  </si>
  <si>
    <t>Pensiones y prestaciones</t>
  </si>
  <si>
    <t xml:space="preserve">Avances y Anticipos Entregados </t>
  </si>
  <si>
    <t>.</t>
  </si>
  <si>
    <t>codigo</t>
  </si>
  <si>
    <t>Depositos recibidos en garantia</t>
  </si>
  <si>
    <t>Nota</t>
  </si>
  <si>
    <t>Otras cuentas por pagar</t>
  </si>
  <si>
    <t>LUZ ENELIA BARBOSA RAMIREZ</t>
  </si>
  <si>
    <t>T.P. 66758-T</t>
  </si>
  <si>
    <t>Contador Público</t>
  </si>
  <si>
    <t>Cuentas</t>
  </si>
  <si>
    <t>PORC(%)</t>
  </si>
  <si>
    <t>Provisiones, depreciaciones  y amort</t>
  </si>
  <si>
    <t>Depreciaciones de propiedad, planta y equipo</t>
  </si>
  <si>
    <t>Comisiones</t>
  </si>
  <si>
    <t>Contador Público T.P. 66758-T</t>
  </si>
  <si>
    <t>ESTADO DE ACTIVIDAD FINANCIERA, ECONOMICA, SOCIAL Y AMBIENTAL</t>
  </si>
  <si>
    <t>A MARZO 31 2016</t>
  </si>
  <si>
    <t>BALANCE GENERAL TRIMESTRAL DE ENERO 01  A MARZO 31 DE 2016</t>
  </si>
  <si>
    <t>MARZO 31 2016</t>
  </si>
  <si>
    <t xml:space="preserve"> SALDOS INICIALES  A DIC 31 2015</t>
  </si>
  <si>
    <t>% Part 2016</t>
  </si>
  <si>
    <t>% Var   trimestre</t>
  </si>
  <si>
    <t>JOSE IGNACIO ARANGO BERNAL</t>
  </si>
  <si>
    <t xml:space="preserve">Contralor Departamento del Valle del Cauca </t>
  </si>
  <si>
    <t>HECTOR ALEJANDRO PAZ GOMEZ</t>
  </si>
  <si>
    <t>Director Administrativo Gestión Humana y Financiera</t>
  </si>
  <si>
    <t>Pasivos Estimados</t>
  </si>
  <si>
    <t>Provisión para prestaciones Sociales</t>
  </si>
  <si>
    <t>DE ENERO 01 A MARZO 31 DE 2016</t>
  </si>
  <si>
    <t>MARZO 31  2016</t>
  </si>
  <si>
    <t xml:space="preserve">Contralor Deptal del Valle del Cauca </t>
  </si>
  <si>
    <t>Director Admon de Gestion Humana y Financiera</t>
  </si>
  <si>
    <t xml:space="preserve">Subd.Admon para  Recursos Financieros    </t>
  </si>
  <si>
    <t>VAR 16/15</t>
  </si>
  <si>
    <t>Devoluciones y descuentos</t>
  </si>
  <si>
    <t>A MARZO 31 2015</t>
  </si>
  <si>
    <t>MARZO 31 2015</t>
  </si>
  <si>
    <t>% Var   16/15</t>
  </si>
  <si>
    <t>% Var  16/15</t>
  </si>
  <si>
    <t>Ingresos Recibidos por Anticipado</t>
  </si>
  <si>
    <t>BALANCE GENERAL COMPARATIVO  A MARZO 31 DE 2016</t>
  </si>
</sst>
</file>

<file path=xl/styles.xml><?xml version="1.0" encoding="utf-8"?>
<styleSheet xmlns="http://schemas.openxmlformats.org/spreadsheetml/2006/main">
  <numFmts count="6">
    <numFmt numFmtId="164" formatCode="_-* #,##0.00\ _€_-;\-* #,##0.00\ _€_-;_-* &quot;-&quot;??\ _€_-;_-@_-"/>
    <numFmt numFmtId="165" formatCode="&quot;$&quot;\ #,##0;[Red]&quot;$&quot;\ \-#,##0"/>
    <numFmt numFmtId="166" formatCode="0;[Red]0"/>
    <numFmt numFmtId="167" formatCode="#,##0;[Red]#,##0"/>
    <numFmt numFmtId="168" formatCode="[$$-340A]\ #,##0;[Red][$$-340A]\ #,##0"/>
    <numFmt numFmtId="169" formatCode="_-* #,##0\ _€_-;\-* #,##0\ _€_-;_-* &quot;-&quot;??\ _€_-;_-@_-"/>
  </numFmts>
  <fonts count="18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3">
    <xf numFmtId="0" fontId="1" fillId="0" borderId="0" xfId="0" applyFont="1"/>
    <xf numFmtId="167" fontId="3" fillId="0" borderId="0" xfId="0" applyNumberFormat="1" applyFont="1" applyFill="1" applyBorder="1"/>
    <xf numFmtId="167" fontId="2" fillId="0" borderId="0" xfId="0" applyNumberFormat="1" applyFont="1" applyFill="1" applyBorder="1"/>
    <xf numFmtId="166" fontId="2" fillId="0" borderId="0" xfId="0" applyNumberFormat="1" applyFont="1" applyFill="1" applyBorder="1"/>
    <xf numFmtId="167" fontId="6" fillId="0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167" fontId="0" fillId="0" borderId="0" xfId="0" applyNumberFormat="1" applyAlignment="1">
      <alignment vertical="center"/>
    </xf>
    <xf numFmtId="164" fontId="1" fillId="0" borderId="0" xfId="1" applyFont="1" applyAlignment="1">
      <alignment vertical="center"/>
    </xf>
    <xf numFmtId="167" fontId="8" fillId="0" borderId="0" xfId="0" applyNumberFormat="1" applyFont="1" applyBorder="1" applyAlignment="1">
      <alignment vertical="center"/>
    </xf>
    <xf numFmtId="166" fontId="6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vertical="center"/>
    </xf>
    <xf numFmtId="16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16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/>
    <xf numFmtId="167" fontId="4" fillId="0" borderId="0" xfId="0" applyNumberFormat="1" applyFont="1" applyFill="1" applyBorder="1"/>
    <xf numFmtId="167" fontId="12" fillId="0" borderId="0" xfId="0" applyNumberFormat="1" applyFont="1" applyFill="1" applyBorder="1"/>
    <xf numFmtId="167" fontId="7" fillId="0" borderId="0" xfId="0" applyNumberFormat="1" applyFont="1" applyFill="1" applyBorder="1"/>
    <xf numFmtId="166" fontId="6" fillId="0" borderId="5" xfId="0" applyNumberFormat="1" applyFont="1" applyFill="1" applyBorder="1" applyAlignment="1">
      <alignment horizontal="left"/>
    </xf>
    <xf numFmtId="168" fontId="7" fillId="0" borderId="0" xfId="0" applyNumberFormat="1" applyFont="1" applyFill="1" applyBorder="1"/>
    <xf numFmtId="167" fontId="6" fillId="0" borderId="6" xfId="0" applyNumberFormat="1" applyFont="1" applyFill="1" applyBorder="1"/>
    <xf numFmtId="166" fontId="4" fillId="0" borderId="5" xfId="0" applyNumberFormat="1" applyFont="1" applyFill="1" applyBorder="1" applyAlignment="1">
      <alignment horizontal="left"/>
    </xf>
    <xf numFmtId="167" fontId="4" fillId="0" borderId="6" xfId="0" applyNumberFormat="1" applyFont="1" applyFill="1" applyBorder="1"/>
    <xf numFmtId="3" fontId="6" fillId="0" borderId="0" xfId="0" applyNumberFormat="1" applyFont="1" applyFill="1" applyBorder="1"/>
    <xf numFmtId="166" fontId="7" fillId="0" borderId="0" xfId="0" applyNumberFormat="1" applyFont="1" applyFill="1" applyBorder="1" applyAlignment="1">
      <alignment horizontal="left"/>
    </xf>
    <xf numFmtId="165" fontId="7" fillId="0" borderId="7" xfId="0" applyNumberFormat="1" applyFont="1" applyFill="1" applyBorder="1"/>
    <xf numFmtId="167" fontId="6" fillId="0" borderId="0" xfId="0" applyNumberFormat="1" applyFont="1" applyFill="1" applyBorder="1" applyAlignment="1">
      <alignment wrapText="1"/>
    </xf>
    <xf numFmtId="167" fontId="7" fillId="0" borderId="0" xfId="0" applyNumberFormat="1" applyFont="1" applyFill="1" applyBorder="1" applyAlignment="1">
      <alignment wrapText="1"/>
    </xf>
    <xf numFmtId="9" fontId="6" fillId="0" borderId="0" xfId="2" applyFont="1" applyFill="1" applyBorder="1" applyAlignment="1">
      <alignment horizontal="left"/>
    </xf>
    <xf numFmtId="9" fontId="2" fillId="0" borderId="0" xfId="2" applyFont="1" applyFill="1" applyBorder="1"/>
    <xf numFmtId="0" fontId="11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65" fontId="7" fillId="0" borderId="0" xfId="0" applyNumberFormat="1" applyFont="1" applyFill="1" applyBorder="1"/>
    <xf numFmtId="167" fontId="1" fillId="0" borderId="0" xfId="0" applyNumberFormat="1" applyFont="1" applyFill="1" applyBorder="1"/>
    <xf numFmtId="167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/>
    <xf numFmtId="167" fontId="10" fillId="0" borderId="11" xfId="0" applyNumberFormat="1" applyFont="1" applyFill="1" applyBorder="1" applyAlignment="1">
      <alignment vertical="center"/>
    </xf>
    <xf numFmtId="167" fontId="11" fillId="0" borderId="11" xfId="0" applyNumberFormat="1" applyFont="1" applyFill="1" applyBorder="1" applyAlignment="1">
      <alignment vertical="center"/>
    </xf>
    <xf numFmtId="165" fontId="6" fillId="2" borderId="11" xfId="0" applyNumberFormat="1" applyFont="1" applyFill="1" applyBorder="1"/>
    <xf numFmtId="167" fontId="1" fillId="0" borderId="1" xfId="0" applyNumberFormat="1" applyFont="1" applyFill="1" applyBorder="1"/>
    <xf numFmtId="165" fontId="6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164" fontId="8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8" fillId="3" borderId="0" xfId="1" applyFont="1" applyFill="1" applyAlignment="1">
      <alignment vertical="center"/>
    </xf>
    <xf numFmtId="169" fontId="0" fillId="0" borderId="0" xfId="1" applyNumberFormat="1" applyFont="1" applyAlignment="1">
      <alignment vertical="center"/>
    </xf>
    <xf numFmtId="166" fontId="7" fillId="0" borderId="5" xfId="0" applyNumberFormat="1" applyFont="1" applyFill="1" applyBorder="1" applyAlignment="1">
      <alignment horizontal="left"/>
    </xf>
    <xf numFmtId="0" fontId="7" fillId="0" borderId="0" xfId="1" applyNumberFormat="1" applyFont="1" applyFill="1" applyBorder="1"/>
    <xf numFmtId="9" fontId="7" fillId="0" borderId="0" xfId="2" applyFont="1" applyFill="1" applyBorder="1"/>
    <xf numFmtId="9" fontId="6" fillId="0" borderId="0" xfId="2" applyFont="1" applyFill="1" applyBorder="1"/>
    <xf numFmtId="9" fontId="4" fillId="0" borderId="0" xfId="2" applyFont="1" applyFill="1" applyBorder="1"/>
    <xf numFmtId="9" fontId="1" fillId="0" borderId="0" xfId="2" applyFont="1" applyFill="1" applyBorder="1"/>
    <xf numFmtId="167" fontId="7" fillId="0" borderId="6" xfId="0" applyNumberFormat="1" applyFont="1" applyFill="1" applyBorder="1"/>
    <xf numFmtId="166" fontId="13" fillId="0" borderId="5" xfId="0" applyNumberFormat="1" applyFont="1" applyFill="1" applyBorder="1" applyAlignment="1">
      <alignment horizontal="left"/>
    </xf>
    <xf numFmtId="167" fontId="13" fillId="0" borderId="0" xfId="0" applyNumberFormat="1" applyFont="1" applyFill="1" applyBorder="1"/>
    <xf numFmtId="9" fontId="13" fillId="0" borderId="0" xfId="2" applyFont="1" applyFill="1" applyBorder="1"/>
    <xf numFmtId="167" fontId="8" fillId="0" borderId="0" xfId="0" applyNumberFormat="1" applyFont="1" applyFill="1" applyBorder="1"/>
    <xf numFmtId="166" fontId="8" fillId="0" borderId="5" xfId="0" applyNumberFormat="1" applyFont="1" applyFill="1" applyBorder="1" applyAlignment="1">
      <alignment horizontal="left"/>
    </xf>
    <xf numFmtId="9" fontId="8" fillId="0" borderId="0" xfId="2" applyFont="1" applyFill="1" applyBorder="1"/>
    <xf numFmtId="3" fontId="8" fillId="0" borderId="0" xfId="0" applyNumberFormat="1" applyFont="1" applyFill="1" applyBorder="1"/>
    <xf numFmtId="167" fontId="1" fillId="0" borderId="6" xfId="0" applyNumberFormat="1" applyFont="1" applyFill="1" applyBorder="1"/>
    <xf numFmtId="167" fontId="1" fillId="0" borderId="6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166" fontId="15" fillId="0" borderId="16" xfId="0" applyNumberFormat="1" applyFont="1" applyFill="1" applyBorder="1" applyAlignment="1">
      <alignment vertical="top" wrapText="1"/>
    </xf>
    <xf numFmtId="167" fontId="15" fillId="0" borderId="14" xfId="0" applyNumberFormat="1" applyFont="1" applyFill="1" applyBorder="1" applyAlignment="1">
      <alignment vertical="top" wrapText="1"/>
    </xf>
    <xf numFmtId="167" fontId="15" fillId="0" borderId="14" xfId="0" applyNumberFormat="1" applyFont="1" applyFill="1" applyBorder="1" applyAlignment="1">
      <alignment horizontal="right" vertical="top" wrapText="1"/>
    </xf>
    <xf numFmtId="9" fontId="15" fillId="0" borderId="14" xfId="2" applyFont="1" applyFill="1" applyBorder="1" applyAlignment="1">
      <alignment horizontal="right" vertical="top" wrapText="1"/>
    </xf>
    <xf numFmtId="167" fontId="16" fillId="0" borderId="14" xfId="0" applyNumberFormat="1" applyFont="1" applyFill="1" applyBorder="1" applyAlignment="1">
      <alignment vertical="top" wrapText="1"/>
    </xf>
    <xf numFmtId="167" fontId="16" fillId="0" borderId="14" xfId="0" applyNumberFormat="1" applyFont="1" applyFill="1" applyBorder="1" applyAlignment="1">
      <alignment horizontal="center" vertical="top" wrapText="1"/>
    </xf>
    <xf numFmtId="167" fontId="15" fillId="0" borderId="15" xfId="0" applyNumberFormat="1" applyFont="1" applyFill="1" applyBorder="1" applyAlignment="1">
      <alignment horizontal="right" vertical="top" wrapText="1"/>
    </xf>
    <xf numFmtId="167" fontId="17" fillId="0" borderId="0" xfId="0" applyNumberFormat="1" applyFont="1" applyFill="1" applyBorder="1" applyAlignment="1">
      <alignment vertical="top" wrapText="1"/>
    </xf>
    <xf numFmtId="166" fontId="1" fillId="0" borderId="0" xfId="0" applyNumberFormat="1" applyFont="1" applyFill="1" applyBorder="1"/>
    <xf numFmtId="166" fontId="2" fillId="0" borderId="5" xfId="0" applyNumberFormat="1" applyFont="1" applyFill="1" applyBorder="1"/>
    <xf numFmtId="166" fontId="8" fillId="0" borderId="5" xfId="0" applyNumberFormat="1" applyFont="1" applyFill="1" applyBorder="1"/>
    <xf numFmtId="166" fontId="7" fillId="0" borderId="5" xfId="0" applyNumberFormat="1" applyFont="1" applyFill="1" applyBorder="1"/>
    <xf numFmtId="166" fontId="1" fillId="0" borderId="5" xfId="0" applyNumberFormat="1" applyFont="1" applyFill="1" applyBorder="1"/>
    <xf numFmtId="166" fontId="1" fillId="0" borderId="8" xfId="0" applyNumberFormat="1" applyFont="1" applyFill="1" applyBorder="1"/>
    <xf numFmtId="9" fontId="1" fillId="0" borderId="1" xfId="2" applyFont="1" applyFill="1" applyBorder="1"/>
    <xf numFmtId="3" fontId="1" fillId="0" borderId="1" xfId="0" applyNumberFormat="1" applyFont="1" applyFill="1" applyBorder="1"/>
    <xf numFmtId="166" fontId="1" fillId="0" borderId="6" xfId="0" applyNumberFormat="1" applyFont="1" applyFill="1" applyBorder="1" applyAlignment="1">
      <alignment horizontal="center"/>
    </xf>
    <xf numFmtId="167" fontId="1" fillId="0" borderId="9" xfId="0" applyNumberFormat="1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1" applyFont="1" applyAlignment="1">
      <alignment vertical="center"/>
    </xf>
    <xf numFmtId="169" fontId="11" fillId="0" borderId="0" xfId="1" applyNumberFormat="1" applyFont="1" applyFill="1" applyBorder="1" applyAlignment="1">
      <alignment vertical="center"/>
    </xf>
    <xf numFmtId="169" fontId="6" fillId="0" borderId="0" xfId="1" applyNumberFormat="1" applyFont="1" applyFill="1" applyBorder="1" applyAlignment="1">
      <alignment vertical="center"/>
    </xf>
    <xf numFmtId="169" fontId="6" fillId="0" borderId="0" xfId="1" applyNumberFormat="1" applyFont="1" applyFill="1" applyAlignment="1">
      <alignment vertical="center"/>
    </xf>
    <xf numFmtId="169" fontId="8" fillId="0" borderId="0" xfId="1" applyNumberFormat="1" applyFont="1" applyFill="1" applyAlignment="1">
      <alignment vertical="center"/>
    </xf>
    <xf numFmtId="169" fontId="8" fillId="0" borderId="0" xfId="1" applyNumberFormat="1" applyFont="1" applyAlignment="1">
      <alignment vertical="center"/>
    </xf>
    <xf numFmtId="169" fontId="8" fillId="3" borderId="0" xfId="1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>
      <alignment vertical="center"/>
    </xf>
    <xf numFmtId="0" fontId="11" fillId="0" borderId="11" xfId="2" applyNumberFormat="1" applyFont="1" applyFill="1" applyBorder="1" applyAlignment="1">
      <alignment vertical="center"/>
    </xf>
    <xf numFmtId="0" fontId="11" fillId="0" borderId="12" xfId="2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1" applyNumberFormat="1" applyFont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9" fontId="11" fillId="0" borderId="0" xfId="2" applyFont="1" applyFill="1" applyBorder="1" applyAlignment="1">
      <alignment vertical="center"/>
    </xf>
    <xf numFmtId="9" fontId="14" fillId="0" borderId="14" xfId="2" applyFont="1" applyFill="1" applyBorder="1" applyAlignment="1">
      <alignment horizontal="center" vertical="center"/>
    </xf>
    <xf numFmtId="9" fontId="6" fillId="0" borderId="0" xfId="2" applyFont="1" applyFill="1" applyBorder="1" applyAlignment="1">
      <alignment vertical="center"/>
    </xf>
    <xf numFmtId="9" fontId="6" fillId="0" borderId="0" xfId="2" applyFont="1" applyFill="1" applyAlignment="1">
      <alignment horizontal="center" vertical="center"/>
    </xf>
    <xf numFmtId="9" fontId="8" fillId="0" borderId="0" xfId="2" applyFont="1" applyFill="1" applyAlignment="1">
      <alignment vertical="center"/>
    </xf>
    <xf numFmtId="9" fontId="8" fillId="0" borderId="0" xfId="2" applyFont="1" applyAlignment="1">
      <alignment vertical="center"/>
    </xf>
    <xf numFmtId="9" fontId="0" fillId="0" borderId="0" xfId="2" applyFont="1" applyAlignment="1">
      <alignment vertical="center"/>
    </xf>
    <xf numFmtId="9" fontId="14" fillId="0" borderId="13" xfId="2" applyFont="1" applyFill="1" applyBorder="1" applyAlignment="1">
      <alignment horizontal="center" vertical="center"/>
    </xf>
    <xf numFmtId="9" fontId="10" fillId="0" borderId="0" xfId="2" applyFont="1" applyFill="1" applyBorder="1" applyAlignment="1">
      <alignment vertical="center"/>
    </xf>
    <xf numFmtId="9" fontId="8" fillId="0" borderId="6" xfId="2" applyFont="1" applyFill="1" applyBorder="1" applyAlignment="1">
      <alignment vertical="center"/>
    </xf>
    <xf numFmtId="169" fontId="11" fillId="0" borderId="11" xfId="1" applyNumberFormat="1" applyFont="1" applyFill="1" applyBorder="1" applyAlignment="1">
      <alignment horizontal="right" vertical="center"/>
    </xf>
    <xf numFmtId="169" fontId="11" fillId="0" borderId="11" xfId="1" applyNumberFormat="1" applyFont="1" applyFill="1" applyBorder="1" applyAlignment="1">
      <alignment vertical="center"/>
    </xf>
    <xf numFmtId="167" fontId="9" fillId="0" borderId="11" xfId="0" applyNumberFormat="1" applyFont="1" applyFill="1" applyBorder="1" applyAlignment="1">
      <alignment vertical="center"/>
    </xf>
    <xf numFmtId="169" fontId="9" fillId="0" borderId="11" xfId="1" applyNumberFormat="1" applyFont="1" applyFill="1" applyBorder="1" applyAlignment="1">
      <alignment vertical="center"/>
    </xf>
    <xf numFmtId="169" fontId="9" fillId="2" borderId="11" xfId="1" applyNumberFormat="1" applyFont="1" applyFill="1" applyBorder="1"/>
    <xf numFmtId="169" fontId="10" fillId="0" borderId="12" xfId="1" applyNumberFormat="1" applyFont="1" applyFill="1" applyBorder="1" applyAlignment="1">
      <alignment vertical="center"/>
    </xf>
    <xf numFmtId="167" fontId="11" fillId="0" borderId="11" xfId="0" applyNumberFormat="1" applyFont="1" applyFill="1" applyBorder="1" applyAlignment="1">
      <alignment horizontal="right" vertical="center"/>
    </xf>
    <xf numFmtId="165" fontId="1" fillId="2" borderId="11" xfId="0" applyNumberFormat="1" applyFont="1" applyFill="1" applyBorder="1"/>
    <xf numFmtId="0" fontId="5" fillId="0" borderId="5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67" fontId="14" fillId="0" borderId="0" xfId="0" applyNumberFormat="1" applyFont="1" applyFill="1" applyBorder="1" applyAlignment="1">
      <alignment horizontal="left" vertical="center"/>
    </xf>
    <xf numFmtId="167" fontId="14" fillId="0" borderId="6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169" fontId="8" fillId="0" borderId="0" xfId="0" applyNumberFormat="1" applyFont="1" applyBorder="1" applyAlignment="1">
      <alignment vertical="center"/>
    </xf>
    <xf numFmtId="167" fontId="5" fillId="0" borderId="0" xfId="0" applyNumberFormat="1" applyFont="1" applyFill="1" applyBorder="1"/>
    <xf numFmtId="17" fontId="14" fillId="0" borderId="5" xfId="0" applyNumberFormat="1" applyFont="1" applyFill="1" applyBorder="1" applyAlignment="1">
      <alignment horizontal="center" vertical="center" wrapText="1"/>
    </xf>
    <xf numFmtId="17" fontId="14" fillId="0" borderId="1" xfId="0" applyNumberFormat="1" applyFont="1" applyFill="1" applyBorder="1" applyAlignment="1">
      <alignment horizontal="center" vertical="center" wrapText="1"/>
    </xf>
    <xf numFmtId="169" fontId="10" fillId="0" borderId="6" xfId="1" applyNumberFormat="1" applyFont="1" applyFill="1" applyBorder="1" applyAlignment="1">
      <alignment horizontal="right" vertical="center"/>
    </xf>
    <xf numFmtId="169" fontId="11" fillId="0" borderId="6" xfId="1" applyNumberFormat="1" applyFont="1" applyFill="1" applyBorder="1" applyAlignment="1">
      <alignment horizontal="right" vertical="center"/>
    </xf>
    <xf numFmtId="169" fontId="9" fillId="0" borderId="6" xfId="1" applyNumberFormat="1" applyFont="1" applyFill="1" applyBorder="1" applyAlignment="1">
      <alignment horizontal="right" vertical="center"/>
    </xf>
    <xf numFmtId="169" fontId="8" fillId="0" borderId="6" xfId="1" applyNumberFormat="1" applyFont="1" applyFill="1" applyBorder="1" applyAlignment="1">
      <alignment horizontal="right" vertical="center"/>
    </xf>
    <xf numFmtId="169" fontId="11" fillId="0" borderId="6" xfId="1" applyNumberFormat="1" applyFont="1" applyFill="1" applyBorder="1" applyAlignment="1">
      <alignment vertical="center"/>
    </xf>
    <xf numFmtId="167" fontId="10" fillId="0" borderId="6" xfId="0" applyNumberFormat="1" applyFont="1" applyFill="1" applyBorder="1" applyAlignment="1">
      <alignment vertical="center"/>
    </xf>
    <xf numFmtId="167" fontId="9" fillId="0" borderId="6" xfId="0" applyNumberFormat="1" applyFont="1" applyFill="1" applyBorder="1" applyAlignment="1">
      <alignment vertical="center"/>
    </xf>
    <xf numFmtId="169" fontId="9" fillId="0" borderId="6" xfId="1" applyNumberFormat="1" applyFont="1" applyFill="1" applyBorder="1" applyAlignment="1">
      <alignment vertical="center"/>
    </xf>
    <xf numFmtId="169" fontId="9" fillId="2" borderId="6" xfId="1" applyNumberFormat="1" applyFont="1" applyFill="1" applyBorder="1"/>
    <xf numFmtId="169" fontId="10" fillId="0" borderId="9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167" fontId="11" fillId="0" borderId="3" xfId="0" applyNumberFormat="1" applyFont="1" applyFill="1" applyBorder="1" applyAlignment="1">
      <alignment vertical="center"/>
    </xf>
    <xf numFmtId="169" fontId="11" fillId="0" borderId="3" xfId="1" applyNumberFormat="1" applyFont="1" applyFill="1" applyBorder="1" applyAlignment="1">
      <alignment vertical="center"/>
    </xf>
    <xf numFmtId="9" fontId="11" fillId="0" borderId="3" xfId="2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vertical="center"/>
    </xf>
    <xf numFmtId="169" fontId="0" fillId="0" borderId="0" xfId="1" applyNumberFormat="1" applyFont="1" applyBorder="1" applyAlignment="1">
      <alignment vertical="center"/>
    </xf>
    <xf numFmtId="9" fontId="12" fillId="0" borderId="0" xfId="2" applyFont="1" applyFill="1" applyBorder="1"/>
    <xf numFmtId="9" fontId="7" fillId="0" borderId="7" xfId="2" applyFont="1" applyFill="1" applyBorder="1"/>
    <xf numFmtId="167" fontId="6" fillId="0" borderId="7" xfId="0" applyNumberFormat="1" applyFont="1" applyFill="1" applyBorder="1"/>
    <xf numFmtId="9" fontId="12" fillId="0" borderId="7" xfId="2" applyFont="1" applyFill="1" applyBorder="1"/>
    <xf numFmtId="167" fontId="10" fillId="0" borderId="10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169" fontId="10" fillId="0" borderId="11" xfId="1" applyNumberFormat="1" applyFont="1" applyFill="1" applyBorder="1" applyAlignment="1">
      <alignment vertical="center"/>
    </xf>
    <xf numFmtId="169" fontId="8" fillId="0" borderId="11" xfId="1" applyNumberFormat="1" applyFont="1" applyFill="1" applyBorder="1" applyAlignment="1">
      <alignment vertical="center"/>
    </xf>
    <xf numFmtId="9" fontId="9" fillId="0" borderId="6" xfId="2" applyFont="1" applyFill="1" applyBorder="1" applyAlignment="1">
      <alignment vertical="center"/>
    </xf>
    <xf numFmtId="9" fontId="9" fillId="0" borderId="12" xfId="2" applyFont="1" applyFill="1" applyBorder="1" applyAlignment="1">
      <alignment vertical="center"/>
    </xf>
    <xf numFmtId="9" fontId="9" fillId="0" borderId="0" xfId="2" applyFont="1" applyFill="1" applyBorder="1" applyAlignment="1">
      <alignment vertical="center"/>
    </xf>
    <xf numFmtId="167" fontId="7" fillId="0" borderId="2" xfId="0" applyNumberFormat="1" applyFont="1" applyFill="1" applyBorder="1" applyAlignment="1">
      <alignment horizontal="center"/>
    </xf>
    <xf numFmtId="167" fontId="7" fillId="0" borderId="3" xfId="0" applyNumberFormat="1" applyFont="1" applyFill="1" applyBorder="1" applyAlignment="1">
      <alignment horizontal="center"/>
    </xf>
    <xf numFmtId="167" fontId="7" fillId="0" borderId="4" xfId="0" applyNumberFormat="1" applyFont="1" applyFill="1" applyBorder="1" applyAlignment="1">
      <alignment horizontal="center"/>
    </xf>
    <xf numFmtId="167" fontId="7" fillId="0" borderId="5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7" fillId="0" borderId="6" xfId="0" applyNumberFormat="1" applyFont="1" applyFill="1" applyBorder="1" applyAlignment="1">
      <alignment horizontal="center"/>
    </xf>
    <xf numFmtId="167" fontId="7" fillId="0" borderId="8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167" fontId="7" fillId="0" borderId="9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7" fontId="14" fillId="0" borderId="0" xfId="0" applyNumberFormat="1" applyFont="1" applyFill="1" applyBorder="1" applyAlignment="1">
      <alignment horizontal="left" vertical="center"/>
    </xf>
    <xf numFmtId="167" fontId="14" fillId="0" borderId="6" xfId="0" applyNumberFormat="1" applyFont="1" applyFill="1" applyBorder="1" applyAlignment="1">
      <alignment horizontal="left" vertical="center"/>
    </xf>
    <xf numFmtId="167" fontId="5" fillId="0" borderId="1" xfId="0" applyNumberFormat="1" applyFont="1" applyFill="1" applyBorder="1" applyAlignment="1">
      <alignment horizontal="left" vertical="center"/>
    </xf>
    <xf numFmtId="167" fontId="5" fillId="0" borderId="9" xfId="0" applyNumberFormat="1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9" fontId="14" fillId="0" borderId="8" xfId="2" applyFont="1" applyFill="1" applyBorder="1" applyAlignment="1">
      <alignment horizontal="center" vertical="center"/>
    </xf>
    <xf numFmtId="9" fontId="14" fillId="0" borderId="1" xfId="2" applyFont="1" applyFill="1" applyBorder="1" applyAlignment="1">
      <alignment horizontal="center" vertical="center"/>
    </xf>
    <xf numFmtId="9" fontId="14" fillId="0" borderId="9" xfId="2" applyFont="1" applyFill="1" applyBorder="1" applyAlignment="1">
      <alignment horizontal="center" vertical="center"/>
    </xf>
    <xf numFmtId="17" fontId="14" fillId="0" borderId="10" xfId="0" applyNumberFormat="1" applyFont="1" applyFill="1" applyBorder="1" applyAlignment="1">
      <alignment horizontal="center" vertical="center" wrapText="1"/>
    </xf>
    <xf numFmtId="17" fontId="14" fillId="0" borderId="12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180840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98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180975</xdr:colOff>
      <xdr:row>0</xdr:row>
      <xdr:rowOff>0</xdr:rowOff>
    </xdr:from>
    <xdr:to>
      <xdr:col>14</xdr:col>
      <xdr:colOff>349281</xdr:colOff>
      <xdr:row>4</xdr:row>
      <xdr:rowOff>151667</xdr:rowOff>
    </xdr:to>
    <xdr:pic>
      <xdr:nvPicPr>
        <xdr:cNvPr id="3" name="Picture 5" descr="certificado_iso_9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0"/>
          <a:ext cx="730281" cy="95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733425</xdr:colOff>
      <xdr:row>0</xdr:row>
      <xdr:rowOff>0</xdr:rowOff>
    </xdr:from>
    <xdr:to>
      <xdr:col>11</xdr:col>
      <xdr:colOff>0</xdr:colOff>
      <xdr:row>0</xdr:row>
      <xdr:rowOff>9525</xdr:rowOff>
    </xdr:to>
    <xdr:sp macro="" textlink="">
      <xdr:nvSpPr>
        <xdr:cNvPr id="4" name="Text Box 33"/>
        <xdr:cNvSpPr txBox="1">
          <a:spLocks noChangeArrowheads="1"/>
        </xdr:cNvSpPr>
      </xdr:nvSpPr>
      <xdr:spPr bwMode="auto">
        <a:xfrm>
          <a:off x="9334500" y="0"/>
          <a:ext cx="361950" cy="95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600" b="0" i="0" u="none" strike="noStrike" baseline="0">
              <a:solidFill>
                <a:srgbClr val="0000FF"/>
              </a:solidFill>
              <a:latin typeface="Arial"/>
              <a:cs typeface="Arial"/>
            </a:rPr>
            <a:t>Certificado No. SC-3002-1</a:t>
          </a:r>
        </a:p>
        <a:p>
          <a:pPr algn="l" rtl="0">
            <a:defRPr sz="1000"/>
          </a:pPr>
          <a:endParaRPr lang="es-CO" sz="6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199890</xdr:rowOff>
    </xdr:to>
    <xdr:pic>
      <xdr:nvPicPr>
        <xdr:cNvPr id="3546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98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</xdr:colOff>
      <xdr:row>0</xdr:row>
      <xdr:rowOff>0</xdr:rowOff>
    </xdr:from>
    <xdr:to>
      <xdr:col>14</xdr:col>
      <xdr:colOff>244506</xdr:colOff>
      <xdr:row>3</xdr:row>
      <xdr:rowOff>151667</xdr:rowOff>
    </xdr:to>
    <xdr:pic>
      <xdr:nvPicPr>
        <xdr:cNvPr id="4" name="Picture 5" descr="certificado_iso_9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0"/>
          <a:ext cx="730281" cy="74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733425</xdr:colOff>
      <xdr:row>0</xdr:row>
      <xdr:rowOff>0</xdr:rowOff>
    </xdr:from>
    <xdr:to>
      <xdr:col>11</xdr:col>
      <xdr:colOff>0</xdr:colOff>
      <xdr:row>0</xdr:row>
      <xdr:rowOff>9525</xdr:rowOff>
    </xdr:to>
    <xdr:sp macro="" textlink="">
      <xdr:nvSpPr>
        <xdr:cNvPr id="5" name="Text Box 33"/>
        <xdr:cNvSpPr txBox="1">
          <a:spLocks noChangeArrowheads="1"/>
        </xdr:cNvSpPr>
      </xdr:nvSpPr>
      <xdr:spPr bwMode="auto">
        <a:xfrm>
          <a:off x="12668250" y="0"/>
          <a:ext cx="361950" cy="95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600" b="0" i="0" u="none" strike="noStrike" baseline="0">
              <a:solidFill>
                <a:srgbClr val="0000FF"/>
              </a:solidFill>
              <a:latin typeface="Arial"/>
              <a:cs typeface="Arial"/>
            </a:rPr>
            <a:t>Certificado No. SC-3002-1</a:t>
          </a:r>
        </a:p>
        <a:p>
          <a:pPr algn="l" rtl="0">
            <a:defRPr sz="1000"/>
          </a:pPr>
          <a:endParaRPr lang="es-CO" sz="6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1</xdr:row>
      <xdr:rowOff>19050</xdr:rowOff>
    </xdr:from>
    <xdr:to>
      <xdr:col>1</xdr:col>
      <xdr:colOff>1080227</xdr:colOff>
      <xdr:row>1</xdr:row>
      <xdr:rowOff>25019</xdr:rowOff>
    </xdr:to>
    <xdr:pic>
      <xdr:nvPicPr>
        <xdr:cNvPr id="8640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80975"/>
          <a:ext cx="1505803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790575</xdr:colOff>
      <xdr:row>1</xdr:row>
      <xdr:rowOff>56906</xdr:rowOff>
    </xdr:from>
    <xdr:to>
      <xdr:col>7</xdr:col>
      <xdr:colOff>485775</xdr:colOff>
      <xdr:row>5</xdr:row>
      <xdr:rowOff>113567</xdr:rowOff>
    </xdr:to>
    <xdr:pic>
      <xdr:nvPicPr>
        <xdr:cNvPr id="4" name="Picture 5" descr="certificado_iso_9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218831"/>
          <a:ext cx="533400" cy="704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zoomScaleSheetLayoutView="100" workbookViewId="0">
      <selection activeCell="B29" sqref="B29"/>
    </sheetView>
  </sheetViews>
  <sheetFormatPr baseColWidth="10" defaultRowHeight="18"/>
  <cols>
    <col min="1" max="1" width="5.28515625" style="3" customWidth="1"/>
    <col min="2" max="2" width="35.85546875" style="2" customWidth="1"/>
    <col min="3" max="3" width="12.5703125" style="2" customWidth="1"/>
    <col min="4" max="4" width="13.5703125" style="2" customWidth="1"/>
    <col min="5" max="6" width="9.28515625" style="41" customWidth="1"/>
    <col min="7" max="7" width="6.7109375" style="2" hidden="1" customWidth="1"/>
    <col min="8" max="8" width="5.42578125" style="2" customWidth="1"/>
    <col min="9" max="9" width="6.28515625" style="2" customWidth="1"/>
    <col min="10" max="10" width="31.42578125" style="2" customWidth="1"/>
    <col min="11" max="11" width="16.42578125" style="2" customWidth="1"/>
    <col min="12" max="12" width="11.85546875" style="2" customWidth="1"/>
    <col min="13" max="14" width="8.42578125" style="41" customWidth="1"/>
    <col min="15" max="15" width="8.5703125" style="2" customWidth="1"/>
    <col min="16" max="16" width="26.85546875" style="2" customWidth="1"/>
    <col min="17" max="17" width="20.85546875" style="2" bestFit="1" customWidth="1"/>
    <col min="18" max="18" width="17" style="2" bestFit="1" customWidth="1"/>
    <col min="19" max="19" width="11.42578125" style="2"/>
    <col min="20" max="20" width="15.28515625" style="2" bestFit="1" customWidth="1"/>
    <col min="21" max="16384" width="11.42578125" style="2"/>
  </cols>
  <sheetData>
    <row r="1" spans="1:16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5"/>
    </row>
    <row r="2" spans="1:16" ht="14.1" customHeight="1">
      <c r="A2" s="186" t="s">
        <v>90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8"/>
    </row>
    <row r="3" spans="1:16" ht="16.5" customHeight="1">
      <c r="A3" s="186" t="s">
        <v>89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8"/>
    </row>
    <row r="4" spans="1:16" ht="15" customHeight="1">
      <c r="A4" s="186" t="s">
        <v>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8"/>
    </row>
    <row r="5" spans="1:16" ht="15" customHeight="1" thickBot="1">
      <c r="A5" s="189" t="s">
        <v>59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1"/>
    </row>
    <row r="6" spans="1:16" s="90" customFormat="1" ht="36" customHeight="1" thickBot="1">
      <c r="A6" s="83" t="s">
        <v>34</v>
      </c>
      <c r="B6" s="84" t="s">
        <v>1</v>
      </c>
      <c r="C6" s="85" t="s">
        <v>91</v>
      </c>
      <c r="D6" s="84" t="s">
        <v>92</v>
      </c>
      <c r="E6" s="86" t="s">
        <v>93</v>
      </c>
      <c r="F6" s="86" t="s">
        <v>94</v>
      </c>
      <c r="G6" s="85" t="s">
        <v>77</v>
      </c>
      <c r="H6" s="85"/>
      <c r="I6" s="87" t="s">
        <v>37</v>
      </c>
      <c r="J6" s="88" t="s">
        <v>9</v>
      </c>
      <c r="K6" s="85" t="s">
        <v>91</v>
      </c>
      <c r="L6" s="84" t="s">
        <v>92</v>
      </c>
      <c r="M6" s="86" t="s">
        <v>93</v>
      </c>
      <c r="N6" s="86" t="s">
        <v>94</v>
      </c>
      <c r="O6" s="89" t="s">
        <v>77</v>
      </c>
    </row>
    <row r="7" spans="1:16" ht="16.5" customHeight="1">
      <c r="A7" s="30"/>
      <c r="B7" s="29" t="s">
        <v>2</v>
      </c>
      <c r="C7" s="44">
        <f t="shared" ref="C7" si="0">+C8+C12</f>
        <v>2604915</v>
      </c>
      <c r="D7" s="44">
        <f>+D8+D12</f>
        <v>2631751</v>
      </c>
      <c r="E7" s="64">
        <f>+C7/$C$39</f>
        <v>0.55431932047809629</v>
      </c>
      <c r="F7" s="64">
        <f>+(C7/D7)-1</f>
        <v>-1.0197013319269144E-2</v>
      </c>
      <c r="G7" s="78"/>
      <c r="H7" s="31"/>
      <c r="I7" s="26"/>
      <c r="J7" s="28" t="s">
        <v>2</v>
      </c>
      <c r="K7" s="44">
        <f>+K8+K14+K17</f>
        <v>1410947</v>
      </c>
      <c r="L7" s="44">
        <f>+L8+L14+L17</f>
        <v>1540015</v>
      </c>
      <c r="M7" s="167">
        <f>K7/$K$30</f>
        <v>0.53162295778092017</v>
      </c>
      <c r="N7" s="167">
        <f>+(K7/L7)-1</f>
        <v>-8.3809573283377126E-2</v>
      </c>
      <c r="O7" s="32"/>
    </row>
    <row r="8" spans="1:16" ht="16.5" customHeight="1">
      <c r="A8" s="62">
        <v>11</v>
      </c>
      <c r="B8" s="29" t="s">
        <v>3</v>
      </c>
      <c r="C8" s="29">
        <f>+C9+C10</f>
        <v>2055383</v>
      </c>
      <c r="D8" s="29">
        <f>+D9+D10</f>
        <v>2119741</v>
      </c>
      <c r="E8" s="64">
        <f t="shared" ref="E8:E39" si="1">+C8/$C$39</f>
        <v>0.43738030142335971</v>
      </c>
      <c r="F8" s="64">
        <f>+(C8/D8)-1</f>
        <v>-3.036125639877707E-2</v>
      </c>
      <c r="G8" s="79">
        <v>4</v>
      </c>
      <c r="H8" s="4"/>
      <c r="I8" s="36">
        <v>24</v>
      </c>
      <c r="J8" s="39" t="s">
        <v>10</v>
      </c>
      <c r="K8" s="39">
        <f>SUM(K9:K12)</f>
        <v>332891</v>
      </c>
      <c r="L8" s="39">
        <f>SUM(L9:L12)</f>
        <v>443399</v>
      </c>
      <c r="M8" s="167">
        <f t="shared" ref="M8:M30" si="2">K8/$K$30</f>
        <v>0.12542816848446348</v>
      </c>
      <c r="N8" s="167">
        <f t="shared" ref="N8:N35" si="3">+(K8/L8)-1</f>
        <v>-0.24922924950214143</v>
      </c>
      <c r="O8" s="77"/>
    </row>
    <row r="9" spans="1:16" ht="16.5" customHeight="1">
      <c r="A9" s="30">
        <v>1105</v>
      </c>
      <c r="B9" s="4" t="s">
        <v>14</v>
      </c>
      <c r="C9" s="4">
        <v>1379</v>
      </c>
      <c r="D9" s="4">
        <v>0</v>
      </c>
      <c r="E9" s="67">
        <f t="shared" si="1"/>
        <v>2.9344771055458426E-4</v>
      </c>
      <c r="F9" s="67"/>
      <c r="G9" s="79"/>
      <c r="H9" s="4"/>
      <c r="I9" s="15">
        <v>2401</v>
      </c>
      <c r="J9" s="38" t="s">
        <v>25</v>
      </c>
      <c r="K9" s="4">
        <v>2040</v>
      </c>
      <c r="L9" s="38">
        <v>16752</v>
      </c>
      <c r="M9" s="66">
        <f t="shared" si="2"/>
        <v>7.6864037690506956E-4</v>
      </c>
      <c r="N9" s="66">
        <f t="shared" si="3"/>
        <v>-0.87822349570200575</v>
      </c>
      <c r="O9" s="77"/>
      <c r="P9" s="41"/>
    </row>
    <row r="10" spans="1:16" ht="16.5" customHeight="1">
      <c r="A10" s="30">
        <v>1110</v>
      </c>
      <c r="B10" s="4" t="s">
        <v>15</v>
      </c>
      <c r="C10" s="4">
        <v>2054004</v>
      </c>
      <c r="D10" s="4">
        <v>2119741</v>
      </c>
      <c r="E10" s="67">
        <f t="shared" si="1"/>
        <v>0.43708685371280515</v>
      </c>
      <c r="F10" s="67">
        <f t="shared" ref="F10:F39" si="4">+(C10/D10)-1</f>
        <v>-3.1011807574604644E-2</v>
      </c>
      <c r="G10" s="79"/>
      <c r="H10" s="4"/>
      <c r="I10" s="15">
        <v>2425</v>
      </c>
      <c r="J10" s="38" t="s">
        <v>26</v>
      </c>
      <c r="K10" s="4">
        <f>313931</f>
        <v>313931</v>
      </c>
      <c r="L10" s="38">
        <v>350935</v>
      </c>
      <c r="M10" s="66">
        <f t="shared" si="2"/>
        <v>0.11828433439322812</v>
      </c>
      <c r="N10" s="66">
        <f t="shared" si="3"/>
        <v>-0.1054440280963711</v>
      </c>
      <c r="O10" s="77"/>
    </row>
    <row r="11" spans="1:16" ht="16.5" customHeight="1">
      <c r="A11" s="30"/>
      <c r="B11" s="4"/>
      <c r="C11" s="4"/>
      <c r="D11" s="4"/>
      <c r="E11" s="67"/>
      <c r="F11" s="64"/>
      <c r="G11" s="79"/>
      <c r="H11" s="4"/>
      <c r="I11" s="15">
        <v>2436</v>
      </c>
      <c r="J11" s="38" t="s">
        <v>27</v>
      </c>
      <c r="K11" s="4">
        <v>16732</v>
      </c>
      <c r="L11" s="38">
        <v>75524</v>
      </c>
      <c r="M11" s="66">
        <f t="shared" si="2"/>
        <v>6.3043582286155019E-3</v>
      </c>
      <c r="N11" s="66">
        <f t="shared" si="3"/>
        <v>-0.77845453101001005</v>
      </c>
      <c r="O11" s="77"/>
    </row>
    <row r="12" spans="1:16" ht="16.5" customHeight="1">
      <c r="A12" s="62">
        <v>14</v>
      </c>
      <c r="B12" s="29" t="s">
        <v>4</v>
      </c>
      <c r="C12" s="44">
        <f>SUM(C13:C16)</f>
        <v>549532</v>
      </c>
      <c r="D12" s="44">
        <f>SUM(D13:D16)</f>
        <v>512010</v>
      </c>
      <c r="E12" s="64">
        <f t="shared" si="1"/>
        <v>0.11693901905473662</v>
      </c>
      <c r="F12" s="64">
        <f t="shared" si="4"/>
        <v>7.3283724927247551E-2</v>
      </c>
      <c r="G12" s="79">
        <v>5</v>
      </c>
      <c r="H12" s="4"/>
      <c r="I12" s="15">
        <v>2490</v>
      </c>
      <c r="J12" s="46" t="s">
        <v>78</v>
      </c>
      <c r="K12" s="4">
        <v>188</v>
      </c>
      <c r="L12" s="38">
        <v>188</v>
      </c>
      <c r="M12" s="66">
        <f t="shared" si="2"/>
        <v>7.0835485714780918E-5</v>
      </c>
      <c r="N12" s="66">
        <f t="shared" si="3"/>
        <v>0</v>
      </c>
      <c r="O12" s="99"/>
    </row>
    <row r="13" spans="1:16" ht="16.5" customHeight="1">
      <c r="A13" s="30">
        <v>1401</v>
      </c>
      <c r="B13" s="4" t="s">
        <v>35</v>
      </c>
      <c r="C13" s="4">
        <v>92312</v>
      </c>
      <c r="D13" s="4">
        <v>48546</v>
      </c>
      <c r="E13" s="67">
        <f t="shared" si="1"/>
        <v>1.9643760012120943E-2</v>
      </c>
      <c r="F13" s="67">
        <f t="shared" si="4"/>
        <v>0.9015366868537058</v>
      </c>
      <c r="G13" s="79"/>
      <c r="H13" s="4"/>
      <c r="I13" s="15"/>
      <c r="J13" s="38"/>
      <c r="K13" s="4"/>
      <c r="L13" s="38"/>
      <c r="M13" s="66"/>
      <c r="N13" s="66"/>
      <c r="O13" s="99"/>
    </row>
    <row r="14" spans="1:16" ht="16.5" customHeight="1">
      <c r="A14" s="30">
        <v>1420</v>
      </c>
      <c r="B14" s="4" t="s">
        <v>73</v>
      </c>
      <c r="C14" s="4">
        <v>45092</v>
      </c>
      <c r="D14" s="4">
        <v>1543</v>
      </c>
      <c r="E14" s="67">
        <f t="shared" si="1"/>
        <v>9.5954634984244478E-3</v>
      </c>
      <c r="F14" s="67">
        <f t="shared" si="4"/>
        <v>28.223590408295529</v>
      </c>
      <c r="G14" s="79"/>
      <c r="H14" s="4"/>
      <c r="I14" s="36">
        <v>25</v>
      </c>
      <c r="J14" s="39" t="s">
        <v>11</v>
      </c>
      <c r="K14" s="44">
        <f>+K15</f>
        <v>501724</v>
      </c>
      <c r="L14" s="44">
        <f>+L15</f>
        <v>1096616</v>
      </c>
      <c r="M14" s="167">
        <f t="shared" si="2"/>
        <v>0.1890418257168231</v>
      </c>
      <c r="N14" s="167">
        <f t="shared" si="3"/>
        <v>-0.5424797741415408</v>
      </c>
      <c r="O14" s="77"/>
    </row>
    <row r="15" spans="1:16" ht="16.5" customHeight="1">
      <c r="A15" s="30">
        <v>1424</v>
      </c>
      <c r="B15" s="4" t="s">
        <v>60</v>
      </c>
      <c r="C15" s="4">
        <v>222062</v>
      </c>
      <c r="D15" s="4">
        <v>270056</v>
      </c>
      <c r="E15" s="67">
        <f t="shared" si="1"/>
        <v>4.7254231690480125E-2</v>
      </c>
      <c r="F15" s="67">
        <f t="shared" si="4"/>
        <v>-0.1777186953816986</v>
      </c>
      <c r="G15" s="79"/>
      <c r="H15" s="4"/>
      <c r="I15" s="15">
        <v>2505</v>
      </c>
      <c r="J15" s="38" t="s">
        <v>28</v>
      </c>
      <c r="K15" s="4">
        <v>501724</v>
      </c>
      <c r="L15" s="38">
        <v>1096616</v>
      </c>
      <c r="M15" s="66">
        <f t="shared" si="2"/>
        <v>0.1890418257168231</v>
      </c>
      <c r="N15" s="66">
        <f t="shared" si="3"/>
        <v>-0.5424797741415408</v>
      </c>
      <c r="O15" s="77"/>
    </row>
    <row r="16" spans="1:16" ht="16.5" customHeight="1">
      <c r="A16" s="30">
        <v>1470</v>
      </c>
      <c r="B16" s="4" t="s">
        <v>16</v>
      </c>
      <c r="C16" s="4">
        <v>190066</v>
      </c>
      <c r="D16" s="4">
        <v>191865</v>
      </c>
      <c r="E16" s="67">
        <f t="shared" si="1"/>
        <v>4.0445563853711106E-2</v>
      </c>
      <c r="F16" s="67">
        <f t="shared" si="4"/>
        <v>-9.3763844369738614E-3</v>
      </c>
      <c r="G16" s="79"/>
      <c r="H16" s="4"/>
      <c r="I16" s="15"/>
      <c r="J16" s="38"/>
      <c r="K16" s="4"/>
      <c r="L16" s="38"/>
      <c r="M16" s="66"/>
      <c r="N16" s="66"/>
      <c r="O16" s="77"/>
    </row>
    <row r="17" spans="1:16" ht="13.5" customHeight="1">
      <c r="A17" s="92"/>
      <c r="C17" s="147"/>
      <c r="E17" s="67"/>
      <c r="F17" s="64"/>
      <c r="G17" s="79"/>
      <c r="H17" s="4"/>
      <c r="I17" s="36">
        <v>27</v>
      </c>
      <c r="J17" s="39" t="s">
        <v>99</v>
      </c>
      <c r="K17" s="44">
        <f>+K18</f>
        <v>576332</v>
      </c>
      <c r="L17" s="44">
        <f>+L18</f>
        <v>0</v>
      </c>
      <c r="M17" s="167">
        <f t="shared" si="2"/>
        <v>0.2171529635796336</v>
      </c>
      <c r="N17" s="66"/>
      <c r="O17" s="77"/>
    </row>
    <row r="18" spans="1:16" ht="14.25" customHeight="1">
      <c r="A18" s="33"/>
      <c r="B18" s="28" t="s">
        <v>6</v>
      </c>
      <c r="C18" s="44">
        <f>+C19+C22+C31</f>
        <v>2094389</v>
      </c>
      <c r="D18" s="44">
        <f>+D19+D22+D31</f>
        <v>2159976</v>
      </c>
      <c r="E18" s="64">
        <f t="shared" si="1"/>
        <v>0.44568067952190366</v>
      </c>
      <c r="F18" s="64">
        <f t="shared" si="4"/>
        <v>-3.0364689237287856E-2</v>
      </c>
      <c r="G18" s="80"/>
      <c r="H18" s="28"/>
      <c r="I18" s="15">
        <v>2715</v>
      </c>
      <c r="J18" s="46" t="s">
        <v>100</v>
      </c>
      <c r="K18" s="4">
        <v>576332</v>
      </c>
      <c r="L18" s="38">
        <v>0</v>
      </c>
      <c r="M18" s="66">
        <f t="shared" si="2"/>
        <v>0.2171529635796336</v>
      </c>
      <c r="N18" s="66"/>
      <c r="O18" s="77"/>
    </row>
    <row r="19" spans="1:16" ht="12.75" customHeight="1">
      <c r="A19" s="62">
        <v>14</v>
      </c>
      <c r="B19" s="29" t="s">
        <v>4</v>
      </c>
      <c r="C19" s="29">
        <f>+C20</f>
        <v>987825</v>
      </c>
      <c r="D19" s="29">
        <f>+D20</f>
        <v>987825</v>
      </c>
      <c r="E19" s="67">
        <f t="shared" si="1"/>
        <v>0.21020666039055996</v>
      </c>
      <c r="F19" s="67"/>
      <c r="G19" s="80"/>
      <c r="H19" s="28"/>
      <c r="I19" s="15"/>
      <c r="J19" s="38"/>
      <c r="K19" s="4"/>
      <c r="L19" s="38"/>
      <c r="M19" s="66"/>
      <c r="N19" s="66"/>
      <c r="O19" s="77"/>
      <c r="P19" s="41"/>
    </row>
    <row r="20" spans="1:16" ht="18" customHeight="1">
      <c r="A20" s="30">
        <v>1475</v>
      </c>
      <c r="B20" s="4" t="s">
        <v>64</v>
      </c>
      <c r="C20" s="4">
        <v>987825</v>
      </c>
      <c r="D20" s="4">
        <v>987825</v>
      </c>
      <c r="E20" s="67">
        <f t="shared" si="1"/>
        <v>0.21020666039055996</v>
      </c>
      <c r="F20" s="67"/>
      <c r="G20" s="80"/>
      <c r="H20" s="28"/>
      <c r="I20" s="15"/>
      <c r="J20" s="39" t="s">
        <v>6</v>
      </c>
      <c r="K20" s="44">
        <f>+K21+K24+K27</f>
        <v>1243090</v>
      </c>
      <c r="L20" s="44">
        <f>+L21+L24+L27</f>
        <v>1181107</v>
      </c>
      <c r="M20" s="167">
        <f t="shared" si="2"/>
        <v>0.46837704221907983</v>
      </c>
      <c r="N20" s="167">
        <f t="shared" si="3"/>
        <v>5.2478733933504662E-2</v>
      </c>
      <c r="O20" s="77"/>
    </row>
    <row r="21" spans="1:16" ht="16.5" customHeight="1">
      <c r="A21" s="33"/>
      <c r="B21" s="28"/>
      <c r="C21" s="28"/>
      <c r="D21" s="28"/>
      <c r="E21" s="67"/>
      <c r="F21" s="64"/>
      <c r="G21" s="80"/>
      <c r="H21" s="28"/>
      <c r="I21" s="36">
        <v>24</v>
      </c>
      <c r="J21" s="39" t="s">
        <v>10</v>
      </c>
      <c r="K21" s="39">
        <f>SUM(K22:K22)</f>
        <v>986416</v>
      </c>
      <c r="L21" s="39">
        <f>SUM(L22:L22)</f>
        <v>929212</v>
      </c>
      <c r="M21" s="66">
        <f t="shared" si="2"/>
        <v>0.37166625785548579</v>
      </c>
      <c r="N21" s="66">
        <f t="shared" si="3"/>
        <v>6.1561839494109094E-2</v>
      </c>
      <c r="O21" s="77"/>
    </row>
    <row r="22" spans="1:16" ht="16.5" customHeight="1">
      <c r="A22" s="62">
        <v>16</v>
      </c>
      <c r="B22" s="39" t="s">
        <v>7</v>
      </c>
      <c r="C22" s="44">
        <f>SUM(C23:C29)</f>
        <v>989050</v>
      </c>
      <c r="D22" s="44">
        <f>SUM(D23:D29)</f>
        <v>1022363</v>
      </c>
      <c r="E22" s="64">
        <f t="shared" si="1"/>
        <v>0.21046733729079881</v>
      </c>
      <c r="F22" s="64">
        <f t="shared" si="4"/>
        <v>-3.2584316920702294E-2</v>
      </c>
      <c r="G22" s="79">
        <v>6</v>
      </c>
      <c r="H22" s="29"/>
      <c r="I22" s="15">
        <v>2455</v>
      </c>
      <c r="J22" s="46" t="s">
        <v>76</v>
      </c>
      <c r="K22" s="4">
        <v>986416</v>
      </c>
      <c r="L22" s="46">
        <v>929212</v>
      </c>
      <c r="M22" s="66">
        <f t="shared" si="2"/>
        <v>0.37166625785548579</v>
      </c>
      <c r="N22" s="66">
        <f t="shared" si="3"/>
        <v>6.1561839494109094E-2</v>
      </c>
      <c r="O22" s="77"/>
    </row>
    <row r="23" spans="1:16" ht="16.5" customHeight="1">
      <c r="A23" s="30">
        <v>1650</v>
      </c>
      <c r="B23" s="38" t="s">
        <v>17</v>
      </c>
      <c r="C23" s="4">
        <v>20178</v>
      </c>
      <c r="D23" s="38">
        <v>20178</v>
      </c>
      <c r="E23" s="67">
        <f t="shared" si="1"/>
        <v>4.2938273412403199E-3</v>
      </c>
      <c r="F23" s="67">
        <f t="shared" si="4"/>
        <v>0</v>
      </c>
      <c r="G23" s="79"/>
      <c r="H23" s="4"/>
      <c r="I23" s="15"/>
      <c r="J23" s="46"/>
      <c r="K23" s="4"/>
      <c r="L23" s="46"/>
      <c r="M23" s="66"/>
      <c r="N23" s="66"/>
      <c r="O23" s="77"/>
    </row>
    <row r="24" spans="1:16" ht="16.5" customHeight="1">
      <c r="A24" s="30">
        <v>1655</v>
      </c>
      <c r="B24" s="38" t="s">
        <v>18</v>
      </c>
      <c r="C24" s="4">
        <v>88462</v>
      </c>
      <c r="D24" s="38">
        <v>88462</v>
      </c>
      <c r="E24" s="67">
        <f t="shared" si="1"/>
        <v>1.8824489754227434E-2</v>
      </c>
      <c r="F24" s="67">
        <f t="shared" si="4"/>
        <v>0</v>
      </c>
      <c r="G24" s="79"/>
      <c r="H24" s="4"/>
      <c r="I24" s="36">
        <v>25</v>
      </c>
      <c r="J24" s="39" t="s">
        <v>11</v>
      </c>
      <c r="K24" s="44">
        <f>+K25</f>
        <v>96888</v>
      </c>
      <c r="L24" s="44">
        <f>+L25</f>
        <v>96888</v>
      </c>
      <c r="M24" s="167">
        <f t="shared" si="2"/>
        <v>3.650589648900901E-2</v>
      </c>
      <c r="N24" s="167">
        <f t="shared" si="3"/>
        <v>0</v>
      </c>
      <c r="O24" s="77"/>
    </row>
    <row r="25" spans="1:16" ht="16.5" customHeight="1">
      <c r="A25" s="30">
        <v>1665</v>
      </c>
      <c r="B25" s="38" t="s">
        <v>19</v>
      </c>
      <c r="C25" s="4">
        <v>797523</v>
      </c>
      <c r="D25" s="38">
        <v>797523</v>
      </c>
      <c r="E25" s="67">
        <f t="shared" si="1"/>
        <v>0.16971087633402734</v>
      </c>
      <c r="F25" s="67">
        <f t="shared" si="4"/>
        <v>0</v>
      </c>
      <c r="G25" s="79"/>
      <c r="H25" s="4"/>
      <c r="I25" s="15">
        <v>2510</v>
      </c>
      <c r="J25" s="38" t="s">
        <v>72</v>
      </c>
      <c r="K25" s="4">
        <v>96888</v>
      </c>
      <c r="L25" s="38">
        <v>96888</v>
      </c>
      <c r="M25" s="66">
        <f t="shared" si="2"/>
        <v>3.650589648900901E-2</v>
      </c>
      <c r="N25" s="66">
        <f t="shared" si="3"/>
        <v>0</v>
      </c>
      <c r="O25" s="77"/>
    </row>
    <row r="26" spans="1:16" ht="16.5" customHeight="1">
      <c r="A26" s="30">
        <v>1670</v>
      </c>
      <c r="B26" s="38" t="s">
        <v>65</v>
      </c>
      <c r="C26" s="4">
        <v>775098</v>
      </c>
      <c r="D26" s="38">
        <f>765276+2890</f>
        <v>768166</v>
      </c>
      <c r="E26" s="67">
        <f t="shared" si="1"/>
        <v>0.16493889307863463</v>
      </c>
      <c r="F26" s="67">
        <f t="shared" si="4"/>
        <v>9.0240911469656737E-3</v>
      </c>
      <c r="G26" s="79"/>
      <c r="H26" s="4"/>
      <c r="I26" s="15"/>
      <c r="J26" s="38"/>
      <c r="K26" s="4"/>
      <c r="L26" s="38"/>
      <c r="M26" s="66"/>
      <c r="N26" s="66"/>
      <c r="O26" s="77"/>
    </row>
    <row r="27" spans="1:16" ht="16.5" customHeight="1">
      <c r="A27" s="30">
        <v>1675</v>
      </c>
      <c r="B27" s="38" t="s">
        <v>20</v>
      </c>
      <c r="C27" s="4">
        <v>420986</v>
      </c>
      <c r="D27" s="38">
        <v>420986</v>
      </c>
      <c r="E27" s="67">
        <f t="shared" si="1"/>
        <v>8.9584755529755047E-2</v>
      </c>
      <c r="F27" s="67">
        <f t="shared" si="4"/>
        <v>0</v>
      </c>
      <c r="G27" s="79"/>
      <c r="H27" s="4"/>
      <c r="I27" s="36">
        <v>29</v>
      </c>
      <c r="J27" s="39" t="s">
        <v>33</v>
      </c>
      <c r="K27" s="44">
        <f>+K28+K29</f>
        <v>159786</v>
      </c>
      <c r="L27" s="44">
        <f>+L28</f>
        <v>155007</v>
      </c>
      <c r="M27" s="167">
        <f t="shared" si="2"/>
        <v>6.0204887874585021E-2</v>
      </c>
      <c r="N27" s="167">
        <f t="shared" si="3"/>
        <v>3.0830865702839327E-2</v>
      </c>
      <c r="O27" s="77"/>
    </row>
    <row r="28" spans="1:16" ht="16.5" customHeight="1">
      <c r="A28" s="30">
        <v>1680</v>
      </c>
      <c r="B28" s="38" t="s">
        <v>21</v>
      </c>
      <c r="C28" s="4">
        <v>6838</v>
      </c>
      <c r="D28" s="38">
        <v>6838</v>
      </c>
      <c r="E28" s="67">
        <f t="shared" si="1"/>
        <v>1.4551090970067056E-3</v>
      </c>
      <c r="F28" s="67">
        <f t="shared" si="4"/>
        <v>0</v>
      </c>
      <c r="G28" s="79"/>
      <c r="H28" s="4"/>
      <c r="I28" s="15">
        <v>2905</v>
      </c>
      <c r="J28" s="38" t="s">
        <v>63</v>
      </c>
      <c r="K28" s="4">
        <v>159786</v>
      </c>
      <c r="L28" s="38">
        <v>155007</v>
      </c>
      <c r="M28" s="66">
        <f t="shared" si="2"/>
        <v>6.0204887874585021E-2</v>
      </c>
      <c r="N28" s="66">
        <f t="shared" si="3"/>
        <v>3.0830865702839327E-2</v>
      </c>
      <c r="O28" s="77"/>
    </row>
    <row r="29" spans="1:16" ht="16.5" customHeight="1">
      <c r="A29" s="30">
        <v>1685</v>
      </c>
      <c r="B29" s="38" t="s">
        <v>22</v>
      </c>
      <c r="C29" s="35">
        <v>-1120035</v>
      </c>
      <c r="D29" s="35">
        <v>-1079790</v>
      </c>
      <c r="E29" s="67">
        <f t="shared" si="1"/>
        <v>-0.23834061384409266</v>
      </c>
      <c r="F29" s="67">
        <f t="shared" si="4"/>
        <v>3.7271136054232823E-2</v>
      </c>
      <c r="G29" s="79"/>
      <c r="H29" s="4"/>
      <c r="I29" s="15"/>
      <c r="J29" s="53"/>
      <c r="K29" s="4"/>
      <c r="L29" s="53"/>
      <c r="M29" s="66"/>
      <c r="N29" s="66"/>
      <c r="O29" s="77"/>
    </row>
    <row r="30" spans="1:16" ht="15.75" customHeight="1">
      <c r="A30" s="30"/>
      <c r="B30" s="38"/>
      <c r="C30" s="52"/>
      <c r="D30" s="38"/>
      <c r="E30" s="67"/>
      <c r="F30" s="64"/>
      <c r="G30" s="81"/>
      <c r="H30" s="52"/>
      <c r="I30" s="15"/>
      <c r="J30" s="39" t="s">
        <v>12</v>
      </c>
      <c r="K30" s="44">
        <f>+K7+K20</f>
        <v>2654037</v>
      </c>
      <c r="L30" s="44">
        <f>+L7+L20</f>
        <v>2721122</v>
      </c>
      <c r="M30" s="167">
        <f t="shared" si="2"/>
        <v>1</v>
      </c>
      <c r="N30" s="167">
        <f t="shared" si="3"/>
        <v>-2.4653433399899005E-2</v>
      </c>
      <c r="O30" s="77"/>
    </row>
    <row r="31" spans="1:16" ht="15.75" customHeight="1">
      <c r="A31" s="62">
        <v>19</v>
      </c>
      <c r="B31" s="39" t="s">
        <v>5</v>
      </c>
      <c r="C31" s="44">
        <f>+C32+C33</f>
        <v>117514</v>
      </c>
      <c r="D31" s="44">
        <f>+D32+D33</f>
        <v>149788</v>
      </c>
      <c r="E31" s="64">
        <f t="shared" si="1"/>
        <v>2.5006681840544897E-2</v>
      </c>
      <c r="F31" s="64">
        <f t="shared" si="4"/>
        <v>-0.21546452319277909</v>
      </c>
      <c r="G31" s="82">
        <v>7</v>
      </c>
      <c r="H31" s="63"/>
      <c r="I31" s="15"/>
      <c r="J31" s="4"/>
      <c r="K31" s="4"/>
      <c r="L31" s="4"/>
      <c r="M31" s="65"/>
      <c r="N31" s="66"/>
      <c r="O31" s="77"/>
    </row>
    <row r="32" spans="1:16" ht="16.5" customHeight="1">
      <c r="A32" s="30">
        <v>1970</v>
      </c>
      <c r="B32" s="38" t="s">
        <v>23</v>
      </c>
      <c r="C32" s="4">
        <v>645501</v>
      </c>
      <c r="D32" s="38">
        <v>645500</v>
      </c>
      <c r="E32" s="67">
        <f t="shared" si="1"/>
        <v>0.13736097941312161</v>
      </c>
      <c r="F32" s="67">
        <f t="shared" si="4"/>
        <v>1.549186676941261E-6</v>
      </c>
      <c r="G32" s="79"/>
      <c r="H32" s="4"/>
      <c r="I32" s="40"/>
      <c r="J32" s="29" t="s">
        <v>13</v>
      </c>
      <c r="K32" s="44">
        <f>SUM(K33)</f>
        <v>2045267</v>
      </c>
      <c r="L32" s="44">
        <f>+L33</f>
        <v>2070605</v>
      </c>
      <c r="M32" s="64">
        <v>1</v>
      </c>
      <c r="N32" s="167">
        <f t="shared" si="3"/>
        <v>-1.2237003194718432E-2</v>
      </c>
      <c r="O32" s="77"/>
    </row>
    <row r="33" spans="1:15" ht="16.5" customHeight="1">
      <c r="A33" s="30">
        <v>1975</v>
      </c>
      <c r="B33" s="38" t="s">
        <v>24</v>
      </c>
      <c r="C33" s="35">
        <v>-527987</v>
      </c>
      <c r="D33" s="35">
        <v>-495712</v>
      </c>
      <c r="E33" s="67">
        <f t="shared" si="1"/>
        <v>-0.1123542975725767</v>
      </c>
      <c r="F33" s="67">
        <f t="shared" si="4"/>
        <v>6.5108369375766584E-2</v>
      </c>
      <c r="G33" s="79"/>
      <c r="H33" s="4"/>
      <c r="I33" s="15">
        <v>31</v>
      </c>
      <c r="J33" s="4" t="s">
        <v>29</v>
      </c>
      <c r="K33" s="35">
        <f>SUM(K34:K37)</f>
        <v>2045267</v>
      </c>
      <c r="L33" s="4">
        <f>SUM(L34:L37)</f>
        <v>2070605</v>
      </c>
      <c r="M33" s="65">
        <f>+K33/$K$32</f>
        <v>1</v>
      </c>
      <c r="N33" s="66">
        <f t="shared" si="3"/>
        <v>-1.2237003194718432E-2</v>
      </c>
      <c r="O33" s="77"/>
    </row>
    <row r="34" spans="1:15" ht="16.5" customHeight="1">
      <c r="A34" s="30"/>
      <c r="B34" s="4"/>
      <c r="C34" s="4"/>
      <c r="D34" s="4"/>
      <c r="E34" s="67"/>
      <c r="F34" s="64"/>
      <c r="G34" s="79"/>
      <c r="H34" s="4"/>
      <c r="I34" s="15">
        <v>3105</v>
      </c>
      <c r="J34" s="4" t="s">
        <v>30</v>
      </c>
      <c r="K34" s="35">
        <v>2095884</v>
      </c>
      <c r="L34" s="4">
        <v>2347475</v>
      </c>
      <c r="M34" s="65">
        <f t="shared" ref="M34:M37" si="5">+K34/$K$32</f>
        <v>1.0247483580383392</v>
      </c>
      <c r="N34" s="66">
        <f t="shared" si="3"/>
        <v>-0.10717515628494445</v>
      </c>
      <c r="O34" s="32"/>
    </row>
    <row r="35" spans="1:15" ht="16.5" customHeight="1">
      <c r="A35" s="33"/>
      <c r="B35" s="27"/>
      <c r="C35" s="4"/>
      <c r="D35" s="27"/>
      <c r="E35" s="67"/>
      <c r="F35" s="64"/>
      <c r="G35" s="4"/>
      <c r="H35" s="4"/>
      <c r="I35" s="15">
        <v>3110</v>
      </c>
      <c r="J35" s="4" t="s">
        <v>31</v>
      </c>
      <c r="K35" s="35">
        <f>+'esta.ac.ec.y soci 4 digit'!C42</f>
        <v>47182</v>
      </c>
      <c r="L35" s="35">
        <v>-251591</v>
      </c>
      <c r="M35" s="65">
        <f t="shared" si="5"/>
        <v>2.3068870714679307E-2</v>
      </c>
      <c r="N35" s="66">
        <f t="shared" si="3"/>
        <v>-1.1875345302494922</v>
      </c>
      <c r="O35" s="32"/>
    </row>
    <row r="36" spans="1:15" ht="16.5" customHeight="1">
      <c r="A36" s="33"/>
      <c r="B36" s="27"/>
      <c r="C36" s="4"/>
      <c r="D36" s="27"/>
      <c r="E36" s="67"/>
      <c r="F36" s="64"/>
      <c r="G36" s="4"/>
      <c r="H36" s="4"/>
      <c r="I36" s="15">
        <v>3125</v>
      </c>
      <c r="J36" s="45" t="s">
        <v>32</v>
      </c>
      <c r="K36" s="47">
        <v>0</v>
      </c>
      <c r="L36" s="45">
        <v>0</v>
      </c>
      <c r="M36" s="65">
        <f t="shared" si="5"/>
        <v>0</v>
      </c>
      <c r="N36" s="66"/>
      <c r="O36" s="34"/>
    </row>
    <row r="37" spans="1:15" s="1" customFormat="1" ht="16.5" customHeight="1">
      <c r="A37" s="33"/>
      <c r="B37" s="27"/>
      <c r="C37" s="4"/>
      <c r="D37" s="27"/>
      <c r="E37" s="67"/>
      <c r="F37" s="64"/>
      <c r="G37" s="4"/>
      <c r="H37" s="4"/>
      <c r="I37" s="15">
        <v>3128</v>
      </c>
      <c r="J37" s="4" t="s">
        <v>32</v>
      </c>
      <c r="K37" s="35">
        <v>-97799</v>
      </c>
      <c r="L37" s="35">
        <v>-25279</v>
      </c>
      <c r="M37" s="65">
        <f t="shared" si="5"/>
        <v>-4.7817228753018554E-2</v>
      </c>
      <c r="N37" s="66">
        <f>+(K37/L37)-1</f>
        <v>2.8687843664701926</v>
      </c>
      <c r="O37" s="32"/>
    </row>
    <row r="38" spans="1:15" ht="16.5" customHeight="1">
      <c r="A38" s="33"/>
      <c r="B38" s="27"/>
      <c r="C38" s="4"/>
      <c r="D38" s="27"/>
      <c r="E38" s="67"/>
      <c r="F38" s="64"/>
      <c r="G38" s="4"/>
      <c r="H38" s="4"/>
      <c r="I38" s="15"/>
      <c r="J38" s="4"/>
      <c r="K38" s="4"/>
      <c r="L38" s="4"/>
      <c r="M38" s="65"/>
      <c r="N38" s="66"/>
      <c r="O38" s="32"/>
    </row>
    <row r="39" spans="1:15" ht="16.5" customHeight="1" thickBot="1">
      <c r="A39" s="30"/>
      <c r="B39" s="36" t="s">
        <v>8</v>
      </c>
      <c r="C39" s="37">
        <f>+C18+C7</f>
        <v>4699304</v>
      </c>
      <c r="D39" s="37">
        <f>+D7+D18</f>
        <v>4791727</v>
      </c>
      <c r="E39" s="168">
        <f t="shared" si="1"/>
        <v>1</v>
      </c>
      <c r="F39" s="168">
        <f t="shared" si="4"/>
        <v>-1.9288035399345538E-2</v>
      </c>
      <c r="G39" s="169"/>
      <c r="H39" s="169"/>
      <c r="I39" s="36"/>
      <c r="J39" s="29" t="s">
        <v>36</v>
      </c>
      <c r="K39" s="37">
        <f>+K30+K32</f>
        <v>4699304</v>
      </c>
      <c r="L39" s="37">
        <f>+L32+L30</f>
        <v>4791727</v>
      </c>
      <c r="M39" s="168">
        <v>1</v>
      </c>
      <c r="N39" s="170">
        <f t="shared" ref="N39" si="6">+(K39/L39)-1</f>
        <v>-1.9288035399345538E-2</v>
      </c>
      <c r="O39" s="32"/>
    </row>
    <row r="40" spans="1:15" ht="16.5" customHeight="1" thickTop="1">
      <c r="A40" s="69">
        <v>8</v>
      </c>
      <c r="B40" s="70" t="s">
        <v>69</v>
      </c>
      <c r="C40" s="70">
        <f>SUM(C41:C43)</f>
        <v>0</v>
      </c>
      <c r="D40" s="70">
        <f>SUM(D41:D43)</f>
        <v>0</v>
      </c>
      <c r="E40" s="71"/>
      <c r="F40" s="71"/>
      <c r="G40" s="72">
        <v>14</v>
      </c>
      <c r="H40" s="72"/>
      <c r="I40" s="70"/>
      <c r="J40" s="70" t="s">
        <v>70</v>
      </c>
      <c r="K40" s="70">
        <f>SUM(K41:K43)</f>
        <v>0</v>
      </c>
      <c r="L40" s="70">
        <f>SUM(L41:L43)</f>
        <v>0</v>
      </c>
      <c r="M40" s="64"/>
      <c r="N40" s="65"/>
      <c r="O40" s="32"/>
    </row>
    <row r="41" spans="1:15" ht="16.5" customHeight="1">
      <c r="A41" s="73">
        <v>81</v>
      </c>
      <c r="B41" s="72" t="s">
        <v>68</v>
      </c>
      <c r="C41" s="72">
        <v>0</v>
      </c>
      <c r="D41" s="72"/>
      <c r="E41" s="74"/>
      <c r="F41" s="74"/>
      <c r="G41" s="72"/>
      <c r="H41" s="72"/>
      <c r="I41" s="72">
        <v>91</v>
      </c>
      <c r="J41" s="72" t="s">
        <v>67</v>
      </c>
      <c r="K41" s="72">
        <v>1374177</v>
      </c>
      <c r="L41" s="72">
        <v>1374177</v>
      </c>
      <c r="M41" s="66"/>
      <c r="N41" s="65"/>
      <c r="O41" s="32"/>
    </row>
    <row r="42" spans="1:15" ht="16.5" customHeight="1">
      <c r="A42" s="73">
        <v>83</v>
      </c>
      <c r="B42" s="72" t="s">
        <v>61</v>
      </c>
      <c r="C42" s="72">
        <v>303009</v>
      </c>
      <c r="D42" s="72">
        <v>303009</v>
      </c>
      <c r="E42" s="74"/>
      <c r="F42" s="74"/>
      <c r="G42" s="72"/>
      <c r="H42" s="72"/>
      <c r="I42" s="72">
        <v>93</v>
      </c>
      <c r="J42" s="72" t="s">
        <v>62</v>
      </c>
      <c r="K42" s="72">
        <v>21404989</v>
      </c>
      <c r="L42" s="72">
        <v>21404989</v>
      </c>
      <c r="M42" s="65"/>
      <c r="N42" s="67"/>
      <c r="O42" s="32"/>
    </row>
    <row r="43" spans="1:15" ht="16.5" customHeight="1">
      <c r="A43" s="73">
        <v>89</v>
      </c>
      <c r="B43" s="72" t="s">
        <v>71</v>
      </c>
      <c r="C43" s="75">
        <f>-C41-C42</f>
        <v>-303009</v>
      </c>
      <c r="D43" s="75">
        <v>-303009</v>
      </c>
      <c r="E43" s="74"/>
      <c r="F43" s="74"/>
      <c r="G43" s="72"/>
      <c r="H43" s="72"/>
      <c r="I43" s="72">
        <v>99</v>
      </c>
      <c r="J43" s="72" t="s">
        <v>66</v>
      </c>
      <c r="K43" s="35">
        <v>-22779166</v>
      </c>
      <c r="L43" s="35">
        <v>-22779166</v>
      </c>
      <c r="M43" s="65"/>
      <c r="N43" s="67"/>
      <c r="O43" s="32"/>
    </row>
    <row r="44" spans="1:15" ht="16.5" customHeight="1">
      <c r="A44" s="73"/>
      <c r="B44" s="72"/>
      <c r="C44" s="75"/>
      <c r="D44" s="75"/>
      <c r="E44" s="74"/>
      <c r="H44" s="4"/>
      <c r="I44" s="4"/>
      <c r="J44" s="4"/>
      <c r="K44" s="4"/>
      <c r="L44" s="4"/>
      <c r="M44" s="65"/>
      <c r="N44" s="65"/>
      <c r="O44" s="32"/>
    </row>
    <row r="45" spans="1:15" ht="16.5" customHeight="1">
      <c r="A45" s="73"/>
      <c r="B45" s="72"/>
      <c r="C45" s="75"/>
      <c r="D45" s="75"/>
      <c r="E45" s="74"/>
      <c r="H45" s="4"/>
      <c r="I45" s="4"/>
      <c r="J45" s="4"/>
      <c r="K45" s="4"/>
      <c r="L45" s="4"/>
      <c r="M45" s="65"/>
      <c r="N45" s="65"/>
      <c r="O45" s="32"/>
    </row>
    <row r="46" spans="1:15" s="29" customFormat="1" ht="22.5" customHeight="1">
      <c r="A46" s="93"/>
      <c r="B46" s="72"/>
      <c r="C46" s="75"/>
      <c r="D46" s="72"/>
      <c r="E46" s="74"/>
      <c r="F46" s="41"/>
      <c r="G46" s="2"/>
      <c r="H46" s="4"/>
      <c r="I46" s="2"/>
      <c r="J46" s="2"/>
      <c r="K46" s="2"/>
      <c r="L46" s="2"/>
      <c r="M46" s="41"/>
      <c r="N46" s="65"/>
      <c r="O46" s="32"/>
    </row>
    <row r="47" spans="1:15" s="45" customFormat="1" ht="12.75">
      <c r="A47" s="94" t="s">
        <v>95</v>
      </c>
      <c r="B47" s="29"/>
      <c r="C47" s="29"/>
      <c r="D47" s="29"/>
      <c r="E47" s="29" t="s">
        <v>97</v>
      </c>
      <c r="F47" s="64"/>
      <c r="G47" s="29"/>
      <c r="H47" s="29"/>
      <c r="I47" s="29"/>
      <c r="J47" s="29"/>
      <c r="K47" s="29"/>
      <c r="L47" s="29" t="s">
        <v>79</v>
      </c>
      <c r="M47" s="64"/>
      <c r="N47" s="64"/>
      <c r="O47" s="68"/>
    </row>
    <row r="48" spans="1:15" s="45" customFormat="1" ht="15.75" customHeight="1">
      <c r="A48" s="95" t="s">
        <v>96</v>
      </c>
      <c r="E48" s="45" t="s">
        <v>98</v>
      </c>
      <c r="F48" s="67"/>
      <c r="H48" s="27"/>
      <c r="L48" s="45" t="s">
        <v>81</v>
      </c>
      <c r="M48" s="67"/>
      <c r="N48" s="67"/>
      <c r="O48" s="76"/>
    </row>
    <row r="49" spans="1:15" s="45" customFormat="1" ht="13.5" thickBot="1">
      <c r="A49" s="96"/>
      <c r="B49" s="51"/>
      <c r="C49" s="51"/>
      <c r="D49" s="51"/>
      <c r="E49" s="97"/>
      <c r="F49" s="97"/>
      <c r="G49" s="98"/>
      <c r="H49" s="51"/>
      <c r="I49" s="51"/>
      <c r="J49" s="51"/>
      <c r="K49" s="51"/>
      <c r="L49" s="51" t="s">
        <v>80</v>
      </c>
      <c r="M49" s="97"/>
      <c r="N49" s="97"/>
      <c r="O49" s="100"/>
    </row>
    <row r="50" spans="1:15" s="45" customFormat="1" ht="12.75">
      <c r="A50" s="91"/>
      <c r="E50" s="67"/>
      <c r="F50" s="67"/>
      <c r="M50" s="67"/>
      <c r="N50" s="67"/>
    </row>
    <row r="51" spans="1:15" s="45" customFormat="1" ht="25.5" customHeight="1">
      <c r="A51" s="91"/>
      <c r="E51" s="67"/>
      <c r="F51" s="67"/>
      <c r="M51" s="67"/>
      <c r="N51" s="67"/>
    </row>
    <row r="52" spans="1:15" s="45" customFormat="1" ht="12.75">
      <c r="A52" s="91"/>
      <c r="C52" s="47"/>
      <c r="E52" s="67"/>
      <c r="F52" s="67"/>
      <c r="M52" s="67"/>
      <c r="N52" s="67"/>
    </row>
    <row r="53" spans="1:15" s="45" customFormat="1" ht="25.5" customHeight="1">
      <c r="A53" s="91"/>
      <c r="E53" s="67"/>
      <c r="F53" s="67"/>
      <c r="H53" s="47"/>
      <c r="M53" s="67"/>
      <c r="N53" s="67"/>
    </row>
    <row r="54" spans="1:15" s="45" customFormat="1" ht="25.5" customHeight="1">
      <c r="A54" s="91"/>
      <c r="E54" s="67"/>
      <c r="F54" s="67"/>
      <c r="H54" s="47"/>
      <c r="M54" s="67"/>
      <c r="N54" s="67"/>
    </row>
    <row r="55" spans="1:15" s="45" customFormat="1" ht="25.5" customHeight="1">
      <c r="A55" s="91"/>
      <c r="E55" s="67"/>
      <c r="F55" s="67"/>
      <c r="M55" s="67"/>
      <c r="N55" s="67"/>
    </row>
    <row r="56" spans="1:15" ht="25.5" customHeight="1">
      <c r="A56" s="91"/>
      <c r="B56" s="45"/>
      <c r="C56" s="45"/>
      <c r="D56" s="45"/>
      <c r="E56" s="67"/>
      <c r="F56" s="67"/>
      <c r="G56" s="45"/>
      <c r="H56" s="45"/>
      <c r="I56" s="45"/>
      <c r="J56" s="45"/>
      <c r="K56" s="45"/>
      <c r="L56" s="45"/>
      <c r="M56" s="67"/>
      <c r="N56" s="67"/>
      <c r="O56" s="45"/>
    </row>
    <row r="57" spans="1:15" ht="25.5" customHeight="1"/>
    <row r="59" spans="1:15" ht="25.5" customHeight="1">
      <c r="H59" s="5"/>
    </row>
  </sheetData>
  <mergeCells count="5">
    <mergeCell ref="A1:O1"/>
    <mergeCell ref="A2:O2"/>
    <mergeCell ref="A3:O3"/>
    <mergeCell ref="A4:O4"/>
    <mergeCell ref="A5:O5"/>
  </mergeCells>
  <printOptions horizontalCentered="1" verticalCentered="1"/>
  <pageMargins left="0.23622047244094491" right="0.31496062992125984" top="0.43307086614173229" bottom="0.55118110236220474" header="0" footer="0"/>
  <pageSetup paperSize="5" scale="60" firstPageNumber="0" fitToHeight="0" orientation="landscape" r:id="rId1"/>
  <headerFooter alignWithMargins="0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showGridLines="0" view="pageBreakPreview" topLeftCell="A28" zoomScaleSheetLayoutView="100" workbookViewId="0">
      <selection activeCell="J18" sqref="J18"/>
    </sheetView>
  </sheetViews>
  <sheetFormatPr baseColWidth="10" defaultRowHeight="18"/>
  <cols>
    <col min="1" max="1" width="5.28515625" style="3" customWidth="1"/>
    <col min="2" max="2" width="35.85546875" style="2" customWidth="1"/>
    <col min="3" max="3" width="12.5703125" style="2" customWidth="1"/>
    <col min="4" max="4" width="13.5703125" style="2" customWidth="1"/>
    <col min="5" max="6" width="9.28515625" style="41" customWidth="1"/>
    <col min="7" max="7" width="6.7109375" style="2" hidden="1" customWidth="1"/>
    <col min="8" max="8" width="5.42578125" style="2" customWidth="1"/>
    <col min="9" max="9" width="6.28515625" style="2" customWidth="1"/>
    <col min="10" max="10" width="31.42578125" style="2" customWidth="1"/>
    <col min="11" max="11" width="16.42578125" style="2" customWidth="1"/>
    <col min="12" max="12" width="11.85546875" style="2" customWidth="1"/>
    <col min="13" max="14" width="8.42578125" style="41" customWidth="1"/>
    <col min="15" max="15" width="8.5703125" style="2" customWidth="1"/>
    <col min="16" max="16" width="26.85546875" style="2" customWidth="1"/>
    <col min="17" max="17" width="20.85546875" style="2" bestFit="1" customWidth="1"/>
    <col min="18" max="18" width="17" style="2" bestFit="1" customWidth="1"/>
    <col min="19" max="19" width="11.42578125" style="2"/>
    <col min="20" max="20" width="15.28515625" style="2" bestFit="1" customWidth="1"/>
    <col min="21" max="16384" width="11.42578125" style="2"/>
  </cols>
  <sheetData>
    <row r="1" spans="1:16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5"/>
    </row>
    <row r="2" spans="1:16" ht="14.1" customHeight="1">
      <c r="A2" s="186" t="s">
        <v>113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8"/>
    </row>
    <row r="3" spans="1:16" ht="15" customHeight="1">
      <c r="A3" s="186" t="s">
        <v>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8"/>
    </row>
    <row r="4" spans="1:16" ht="15" customHeight="1" thickBot="1">
      <c r="A4" s="189" t="s">
        <v>59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1:16" s="90" customFormat="1" ht="25.5" customHeight="1" thickBot="1">
      <c r="A5" s="83" t="s">
        <v>34</v>
      </c>
      <c r="B5" s="84" t="s">
        <v>1</v>
      </c>
      <c r="C5" s="85" t="s">
        <v>91</v>
      </c>
      <c r="D5" s="84" t="s">
        <v>109</v>
      </c>
      <c r="E5" s="86" t="s">
        <v>93</v>
      </c>
      <c r="F5" s="86" t="s">
        <v>110</v>
      </c>
      <c r="G5" s="85" t="s">
        <v>77</v>
      </c>
      <c r="H5" s="85"/>
      <c r="I5" s="87" t="s">
        <v>37</v>
      </c>
      <c r="J5" s="88" t="s">
        <v>9</v>
      </c>
      <c r="K5" s="85" t="s">
        <v>91</v>
      </c>
      <c r="L5" s="84" t="s">
        <v>109</v>
      </c>
      <c r="M5" s="86" t="s">
        <v>93</v>
      </c>
      <c r="N5" s="86" t="s">
        <v>111</v>
      </c>
      <c r="O5" s="89"/>
    </row>
    <row r="6" spans="1:16" ht="16.5" customHeight="1">
      <c r="A6" s="30"/>
      <c r="B6" s="29" t="s">
        <v>2</v>
      </c>
      <c r="C6" s="44">
        <f t="shared" ref="C6" si="0">+C7+C11</f>
        <v>2604915</v>
      </c>
      <c r="D6" s="44">
        <f>+D7+D11</f>
        <v>2996054</v>
      </c>
      <c r="E6" s="64">
        <f>+C6/$C$38</f>
        <v>0.55431932047809629</v>
      </c>
      <c r="F6" s="64">
        <f>+(C6/D6)-1</f>
        <v>-0.13055138525540599</v>
      </c>
      <c r="G6" s="78"/>
      <c r="H6" s="31"/>
      <c r="I6" s="26"/>
      <c r="J6" s="28" t="s">
        <v>2</v>
      </c>
      <c r="K6" s="44">
        <f>+K7+K13+K16</f>
        <v>1410947</v>
      </c>
      <c r="L6" s="44">
        <f>+L7+L13+L16</f>
        <v>1219772</v>
      </c>
      <c r="M6" s="167">
        <f>K6/$K$30</f>
        <v>0.53162295778092017</v>
      </c>
      <c r="N6" s="167">
        <f>+(K6/L6)-1</f>
        <v>0.15673011021731931</v>
      </c>
      <c r="O6" s="32"/>
    </row>
    <row r="7" spans="1:16" ht="16.5" customHeight="1">
      <c r="A7" s="62">
        <v>11</v>
      </c>
      <c r="B7" s="29" t="s">
        <v>3</v>
      </c>
      <c r="C7" s="29">
        <f>+C8+C9</f>
        <v>2055383</v>
      </c>
      <c r="D7" s="29">
        <f>+D8+D9</f>
        <v>1594699</v>
      </c>
      <c r="E7" s="64">
        <f>+C7/$C$38</f>
        <v>0.43738030142335971</v>
      </c>
      <c r="F7" s="64">
        <f>+(C7/D7)-1</f>
        <v>0.28888461082624373</v>
      </c>
      <c r="G7" s="79">
        <v>4</v>
      </c>
      <c r="H7" s="4"/>
      <c r="I7" s="36">
        <v>24</v>
      </c>
      <c r="J7" s="39" t="s">
        <v>10</v>
      </c>
      <c r="K7" s="39">
        <f>SUM(K8:K11)</f>
        <v>332891</v>
      </c>
      <c r="L7" s="39">
        <f>SUM(L8:L11)</f>
        <v>263956</v>
      </c>
      <c r="M7" s="167">
        <f t="shared" ref="M7:M30" si="1">K7/$K$30</f>
        <v>0.12542816848446348</v>
      </c>
      <c r="N7" s="167">
        <f t="shared" ref="N7:N35" si="2">+(K7/L7)-1</f>
        <v>0.26116095106760229</v>
      </c>
      <c r="O7" s="77"/>
    </row>
    <row r="8" spans="1:16" ht="16.5" customHeight="1">
      <c r="A8" s="30">
        <v>1105</v>
      </c>
      <c r="B8" s="4" t="s">
        <v>14</v>
      </c>
      <c r="C8" s="4">
        <v>1379</v>
      </c>
      <c r="D8" s="4">
        <v>1289</v>
      </c>
      <c r="E8" s="67">
        <f>+C8/$C$38</f>
        <v>2.9344771055458426E-4</v>
      </c>
      <c r="F8" s="67"/>
      <c r="G8" s="79"/>
      <c r="H8" s="4"/>
      <c r="I8" s="15">
        <v>2401</v>
      </c>
      <c r="J8" s="38" t="s">
        <v>25</v>
      </c>
      <c r="K8" s="4">
        <v>2040</v>
      </c>
      <c r="L8" s="38">
        <v>2465</v>
      </c>
      <c r="M8" s="66">
        <f t="shared" si="1"/>
        <v>7.6864037690506956E-4</v>
      </c>
      <c r="N8" s="66">
        <f t="shared" si="2"/>
        <v>-0.17241379310344829</v>
      </c>
      <c r="O8" s="77"/>
      <c r="P8" s="41"/>
    </row>
    <row r="9" spans="1:16" ht="16.5" customHeight="1">
      <c r="A9" s="30">
        <v>1110</v>
      </c>
      <c r="B9" s="4" t="s">
        <v>15</v>
      </c>
      <c r="C9" s="4">
        <v>2054004</v>
      </c>
      <c r="D9" s="4">
        <v>1593410</v>
      </c>
      <c r="E9" s="67">
        <f>+C9/$C$38</f>
        <v>0.43708685371280515</v>
      </c>
      <c r="F9" s="67">
        <f t="shared" ref="F9:F38" si="3">+(C9/D9)-1</f>
        <v>0.28906182338506725</v>
      </c>
      <c r="G9" s="79"/>
      <c r="H9" s="4"/>
      <c r="I9" s="15">
        <v>2425</v>
      </c>
      <c r="J9" s="38" t="s">
        <v>26</v>
      </c>
      <c r="K9" s="4">
        <f>313931</f>
        <v>313931</v>
      </c>
      <c r="L9" s="38">
        <v>253001</v>
      </c>
      <c r="M9" s="66">
        <f t="shared" si="1"/>
        <v>0.11828433439322812</v>
      </c>
      <c r="N9" s="66">
        <f t="shared" si="2"/>
        <v>0.24082908763206468</v>
      </c>
      <c r="O9" s="77"/>
    </row>
    <row r="10" spans="1:16" ht="16.5" customHeight="1">
      <c r="A10" s="30"/>
      <c r="B10" s="4"/>
      <c r="C10" s="4"/>
      <c r="D10" s="4"/>
      <c r="E10" s="67"/>
      <c r="F10" s="64"/>
      <c r="G10" s="79"/>
      <c r="H10" s="4"/>
      <c r="I10" s="15">
        <v>2436</v>
      </c>
      <c r="J10" s="38" t="s">
        <v>27</v>
      </c>
      <c r="K10" s="4">
        <v>16732</v>
      </c>
      <c r="L10" s="38">
        <v>8490</v>
      </c>
      <c r="M10" s="66">
        <f t="shared" si="1"/>
        <v>6.3043582286155019E-3</v>
      </c>
      <c r="N10" s="66">
        <f t="shared" si="2"/>
        <v>0.97078916372202584</v>
      </c>
      <c r="O10" s="77"/>
    </row>
    <row r="11" spans="1:16" ht="16.5" customHeight="1">
      <c r="A11" s="62">
        <v>14</v>
      </c>
      <c r="B11" s="29" t="s">
        <v>4</v>
      </c>
      <c r="C11" s="44">
        <f>SUM(C12:C15)</f>
        <v>549532</v>
      </c>
      <c r="D11" s="44">
        <f>SUM(D12:D15)</f>
        <v>1401355</v>
      </c>
      <c r="E11" s="64">
        <f>+C11/$C$38</f>
        <v>0.11693901905473662</v>
      </c>
      <c r="F11" s="64">
        <f t="shared" si="3"/>
        <v>-0.60785668156891015</v>
      </c>
      <c r="G11" s="79">
        <v>5</v>
      </c>
      <c r="H11" s="4"/>
      <c r="I11" s="15">
        <v>2490</v>
      </c>
      <c r="J11" s="46" t="s">
        <v>78</v>
      </c>
      <c r="K11" s="4">
        <v>188</v>
      </c>
      <c r="L11" s="38"/>
      <c r="M11" s="66">
        <f t="shared" si="1"/>
        <v>7.0835485714780918E-5</v>
      </c>
      <c r="N11" s="66" t="e">
        <f t="shared" si="2"/>
        <v>#DIV/0!</v>
      </c>
      <c r="O11" s="99"/>
    </row>
    <row r="12" spans="1:16" ht="16.5" customHeight="1">
      <c r="A12" s="30">
        <v>1401</v>
      </c>
      <c r="B12" s="4" t="s">
        <v>35</v>
      </c>
      <c r="C12" s="4">
        <v>92312</v>
      </c>
      <c r="D12" s="4">
        <v>663333</v>
      </c>
      <c r="E12" s="67">
        <f>+C12/$C$38</f>
        <v>1.9643760012120943E-2</v>
      </c>
      <c r="F12" s="67">
        <f t="shared" si="3"/>
        <v>-0.86083611097292012</v>
      </c>
      <c r="G12" s="79"/>
      <c r="H12" s="4"/>
      <c r="I12" s="15"/>
      <c r="J12" s="38"/>
      <c r="K12" s="4"/>
      <c r="L12" s="38"/>
      <c r="M12" s="66"/>
      <c r="N12" s="66"/>
      <c r="O12" s="99"/>
    </row>
    <row r="13" spans="1:16" ht="16.5" customHeight="1">
      <c r="A13" s="30">
        <v>1420</v>
      </c>
      <c r="B13" s="4" t="s">
        <v>73</v>
      </c>
      <c r="C13" s="4">
        <v>45092</v>
      </c>
      <c r="D13" s="4">
        <v>60666</v>
      </c>
      <c r="E13" s="67">
        <f>+C13/$C$38</f>
        <v>9.5954634984244478E-3</v>
      </c>
      <c r="F13" s="67">
        <f t="shared" si="3"/>
        <v>-0.25671710678139326</v>
      </c>
      <c r="G13" s="79"/>
      <c r="H13" s="4"/>
      <c r="I13" s="36">
        <v>25</v>
      </c>
      <c r="J13" s="39" t="s">
        <v>11</v>
      </c>
      <c r="K13" s="44">
        <f>+K14</f>
        <v>501724</v>
      </c>
      <c r="L13" s="44">
        <f>+L14</f>
        <v>593963</v>
      </c>
      <c r="M13" s="167">
        <f t="shared" si="1"/>
        <v>0.1890418257168231</v>
      </c>
      <c r="N13" s="167">
        <f t="shared" si="2"/>
        <v>-0.15529418499132097</v>
      </c>
      <c r="O13" s="77"/>
    </row>
    <row r="14" spans="1:16" ht="16.5" customHeight="1">
      <c r="A14" s="30">
        <v>1424</v>
      </c>
      <c r="B14" s="4" t="s">
        <v>60</v>
      </c>
      <c r="C14" s="4">
        <v>222062</v>
      </c>
      <c r="D14" s="4">
        <v>478887</v>
      </c>
      <c r="E14" s="67">
        <f>+C14/$C$38</f>
        <v>4.7254231690480125E-2</v>
      </c>
      <c r="F14" s="67">
        <f t="shared" si="3"/>
        <v>-0.53629561879942456</v>
      </c>
      <c r="G14" s="79"/>
      <c r="H14" s="4"/>
      <c r="I14" s="15">
        <v>2505</v>
      </c>
      <c r="J14" s="38" t="s">
        <v>28</v>
      </c>
      <c r="K14" s="4">
        <v>501724</v>
      </c>
      <c r="L14" s="38">
        <v>593963</v>
      </c>
      <c r="M14" s="66">
        <f t="shared" si="1"/>
        <v>0.1890418257168231</v>
      </c>
      <c r="N14" s="66">
        <f t="shared" si="2"/>
        <v>-0.15529418499132097</v>
      </c>
      <c r="O14" s="77"/>
    </row>
    <row r="15" spans="1:16" ht="16.5" customHeight="1">
      <c r="A15" s="30">
        <v>1470</v>
      </c>
      <c r="B15" s="4" t="s">
        <v>16</v>
      </c>
      <c r="C15" s="4">
        <v>190066</v>
      </c>
      <c r="D15" s="4">
        <f>198454+15</f>
        <v>198469</v>
      </c>
      <c r="E15" s="67">
        <f>+C15/$C$38</f>
        <v>4.0445563853711106E-2</v>
      </c>
      <c r="F15" s="67">
        <f t="shared" si="3"/>
        <v>-4.2339105855322523E-2</v>
      </c>
      <c r="G15" s="79"/>
      <c r="H15" s="4"/>
      <c r="I15" s="15"/>
      <c r="J15" s="38"/>
      <c r="K15" s="4"/>
      <c r="L15" s="38"/>
      <c r="M15" s="66"/>
      <c r="N15" s="66"/>
      <c r="O15" s="77"/>
    </row>
    <row r="16" spans="1:16" ht="13.5" customHeight="1">
      <c r="A16" s="92"/>
      <c r="C16" s="147"/>
      <c r="E16" s="67"/>
      <c r="F16" s="64"/>
      <c r="G16" s="79"/>
      <c r="H16" s="4"/>
      <c r="I16" s="36">
        <v>27</v>
      </c>
      <c r="J16" s="39" t="s">
        <v>99</v>
      </c>
      <c r="K16" s="44">
        <f>+K17</f>
        <v>576332</v>
      </c>
      <c r="L16" s="44">
        <f>+L17</f>
        <v>361853</v>
      </c>
      <c r="M16" s="167">
        <f t="shared" si="1"/>
        <v>0.2171529635796336</v>
      </c>
      <c r="N16" s="66"/>
      <c r="O16" s="77"/>
    </row>
    <row r="17" spans="1:16" ht="14.25" customHeight="1">
      <c r="A17" s="33"/>
      <c r="B17" s="28" t="s">
        <v>6</v>
      </c>
      <c r="C17" s="44">
        <f>+C18+C21+C31</f>
        <v>2094389</v>
      </c>
      <c r="D17" s="44">
        <f>+D18+D21+D31</f>
        <v>2123544</v>
      </c>
      <c r="E17" s="64">
        <f>+C17/$C$38</f>
        <v>0.44568067952190366</v>
      </c>
      <c r="F17" s="64">
        <f t="shared" si="3"/>
        <v>-1.3729407066677246E-2</v>
      </c>
      <c r="G17" s="80"/>
      <c r="H17" s="28"/>
      <c r="I17" s="15">
        <v>2715</v>
      </c>
      <c r="J17" s="46" t="s">
        <v>100</v>
      </c>
      <c r="K17" s="4">
        <v>576332</v>
      </c>
      <c r="L17" s="38">
        <v>361853</v>
      </c>
      <c r="M17" s="66">
        <f t="shared" si="1"/>
        <v>0.2171529635796336</v>
      </c>
      <c r="N17" s="66"/>
      <c r="O17" s="77"/>
    </row>
    <row r="18" spans="1:16" ht="12.75" customHeight="1">
      <c r="A18" s="62">
        <v>14</v>
      </c>
      <c r="B18" s="29" t="s">
        <v>4</v>
      </c>
      <c r="C18" s="29">
        <f>+C19</f>
        <v>987825</v>
      </c>
      <c r="D18" s="29">
        <f>+D19</f>
        <v>987825</v>
      </c>
      <c r="E18" s="67">
        <f>+C18/$C$38</f>
        <v>0.21020666039055996</v>
      </c>
      <c r="F18" s="67"/>
      <c r="G18" s="80"/>
      <c r="H18" s="28"/>
      <c r="I18" s="15"/>
      <c r="J18" s="38"/>
      <c r="K18" s="4"/>
      <c r="L18" s="38"/>
      <c r="M18" s="66"/>
      <c r="N18" s="66"/>
      <c r="O18" s="77"/>
      <c r="P18" s="41"/>
    </row>
    <row r="19" spans="1:16" ht="18" customHeight="1">
      <c r="A19" s="30">
        <v>1475</v>
      </c>
      <c r="B19" s="4" t="s">
        <v>64</v>
      </c>
      <c r="C19" s="4">
        <v>987825</v>
      </c>
      <c r="D19" s="4">
        <v>987825</v>
      </c>
      <c r="E19" s="67">
        <f>+C19/$C$38</f>
        <v>0.21020666039055996</v>
      </c>
      <c r="F19" s="67"/>
      <c r="G19" s="80"/>
      <c r="H19" s="28"/>
      <c r="I19" s="15"/>
      <c r="J19" s="39" t="s">
        <v>6</v>
      </c>
      <c r="K19" s="44">
        <f>+K20+K23+K26</f>
        <v>1243090</v>
      </c>
      <c r="L19" s="44">
        <f>+L20+L23+L26</f>
        <v>1094293</v>
      </c>
      <c r="M19" s="167">
        <f t="shared" si="1"/>
        <v>0.46837704221907983</v>
      </c>
      <c r="N19" s="167">
        <f t="shared" si="2"/>
        <v>0.13597546543750161</v>
      </c>
      <c r="O19" s="77"/>
    </row>
    <row r="20" spans="1:16" ht="16.5" customHeight="1">
      <c r="A20" s="33"/>
      <c r="B20" s="28"/>
      <c r="C20" s="28"/>
      <c r="D20" s="28"/>
      <c r="E20" s="67"/>
      <c r="F20" s="64"/>
      <c r="G20" s="80"/>
      <c r="H20" s="28"/>
      <c r="I20" s="36">
        <v>24</v>
      </c>
      <c r="J20" s="39" t="s">
        <v>10</v>
      </c>
      <c r="K20" s="39">
        <f>SUM(K21:K21)</f>
        <v>986416</v>
      </c>
      <c r="L20" s="39">
        <f>SUM(L21:L21)</f>
        <v>736693</v>
      </c>
      <c r="M20" s="66">
        <f t="shared" si="1"/>
        <v>0.37166625785548579</v>
      </c>
      <c r="N20" s="66">
        <f t="shared" si="2"/>
        <v>0.33897838041083594</v>
      </c>
      <c r="O20" s="77"/>
    </row>
    <row r="21" spans="1:16" ht="16.5" customHeight="1">
      <c r="A21" s="62">
        <v>16</v>
      </c>
      <c r="B21" s="39" t="s">
        <v>7</v>
      </c>
      <c r="C21" s="44">
        <f>SUM(C22:C28)</f>
        <v>989050</v>
      </c>
      <c r="D21" s="44">
        <f>SUM(D22:D28)</f>
        <v>989864</v>
      </c>
      <c r="E21" s="64">
        <f t="shared" ref="E21:E28" si="4">+C21/$C$38</f>
        <v>0.21046733729079881</v>
      </c>
      <c r="F21" s="64">
        <f t="shared" si="3"/>
        <v>-8.2233518948060524E-4</v>
      </c>
      <c r="G21" s="79">
        <v>6</v>
      </c>
      <c r="H21" s="29"/>
      <c r="I21" s="15">
        <v>2455</v>
      </c>
      <c r="J21" s="46" t="s">
        <v>76</v>
      </c>
      <c r="K21" s="4">
        <v>986416</v>
      </c>
      <c r="L21" s="46">
        <v>736693</v>
      </c>
      <c r="M21" s="66">
        <f t="shared" si="1"/>
        <v>0.37166625785548579</v>
      </c>
      <c r="N21" s="66">
        <f t="shared" si="2"/>
        <v>0.33897838041083594</v>
      </c>
      <c r="O21" s="77"/>
    </row>
    <row r="22" spans="1:16" ht="16.5" customHeight="1">
      <c r="A22" s="30">
        <v>1650</v>
      </c>
      <c r="B22" s="38" t="s">
        <v>17</v>
      </c>
      <c r="C22" s="4">
        <v>20178</v>
      </c>
      <c r="D22" s="38">
        <v>20178</v>
      </c>
      <c r="E22" s="67">
        <f t="shared" si="4"/>
        <v>4.2938273412403199E-3</v>
      </c>
      <c r="F22" s="67">
        <f t="shared" si="3"/>
        <v>0</v>
      </c>
      <c r="G22" s="79"/>
      <c r="H22" s="4"/>
      <c r="I22" s="15"/>
      <c r="J22" s="46"/>
      <c r="K22" s="4"/>
      <c r="L22" s="46"/>
      <c r="M22" s="66"/>
      <c r="N22" s="66"/>
      <c r="O22" s="77"/>
    </row>
    <row r="23" spans="1:16" ht="16.5" customHeight="1">
      <c r="A23" s="30">
        <v>1655</v>
      </c>
      <c r="B23" s="38" t="s">
        <v>18</v>
      </c>
      <c r="C23" s="4">
        <v>88462</v>
      </c>
      <c r="D23" s="38">
        <v>88462</v>
      </c>
      <c r="E23" s="67">
        <f t="shared" si="4"/>
        <v>1.8824489754227434E-2</v>
      </c>
      <c r="F23" s="67">
        <f t="shared" si="3"/>
        <v>0</v>
      </c>
      <c r="G23" s="79"/>
      <c r="H23" s="4"/>
      <c r="I23" s="36">
        <v>25</v>
      </c>
      <c r="J23" s="39" t="s">
        <v>11</v>
      </c>
      <c r="K23" s="44">
        <f>+K24</f>
        <v>96888</v>
      </c>
      <c r="L23" s="44">
        <f>+L24</f>
        <v>96888</v>
      </c>
      <c r="M23" s="167">
        <f t="shared" si="1"/>
        <v>3.650589648900901E-2</v>
      </c>
      <c r="N23" s="167">
        <f t="shared" si="2"/>
        <v>0</v>
      </c>
      <c r="O23" s="77"/>
    </row>
    <row r="24" spans="1:16" ht="16.5" customHeight="1">
      <c r="A24" s="30">
        <v>1665</v>
      </c>
      <c r="B24" s="38" t="s">
        <v>19</v>
      </c>
      <c r="C24" s="4">
        <v>797523</v>
      </c>
      <c r="D24" s="38">
        <v>778428</v>
      </c>
      <c r="E24" s="67">
        <f t="shared" si="4"/>
        <v>0.16971087633402734</v>
      </c>
      <c r="F24" s="67">
        <f t="shared" si="3"/>
        <v>2.4530207032634976E-2</v>
      </c>
      <c r="G24" s="79"/>
      <c r="H24" s="4"/>
      <c r="I24" s="15">
        <v>2510</v>
      </c>
      <c r="J24" s="38" t="s">
        <v>72</v>
      </c>
      <c r="K24" s="4">
        <v>96888</v>
      </c>
      <c r="L24" s="38">
        <v>96888</v>
      </c>
      <c r="M24" s="66">
        <f t="shared" si="1"/>
        <v>3.650589648900901E-2</v>
      </c>
      <c r="N24" s="66">
        <f t="shared" si="2"/>
        <v>0</v>
      </c>
      <c r="O24" s="77"/>
    </row>
    <row r="25" spans="1:16" ht="16.5" customHeight="1">
      <c r="A25" s="30">
        <v>1670</v>
      </c>
      <c r="B25" s="38" t="s">
        <v>65</v>
      </c>
      <c r="C25" s="4">
        <v>775098</v>
      </c>
      <c r="D25" s="38">
        <v>754762</v>
      </c>
      <c r="E25" s="67">
        <f t="shared" si="4"/>
        <v>0.16493889307863463</v>
      </c>
      <c r="F25" s="67">
        <f t="shared" si="3"/>
        <v>2.6943592814688611E-2</v>
      </c>
      <c r="G25" s="79"/>
      <c r="H25" s="4"/>
      <c r="I25" s="15"/>
      <c r="J25" s="38"/>
      <c r="K25" s="4"/>
      <c r="L25" s="38"/>
      <c r="M25" s="66"/>
      <c r="N25" s="66"/>
      <c r="O25" s="77"/>
    </row>
    <row r="26" spans="1:16" ht="16.5" customHeight="1">
      <c r="A26" s="30">
        <v>1675</v>
      </c>
      <c r="B26" s="38" t="s">
        <v>20</v>
      </c>
      <c r="C26" s="4">
        <v>420986</v>
      </c>
      <c r="D26" s="38">
        <v>420986</v>
      </c>
      <c r="E26" s="67">
        <f t="shared" si="4"/>
        <v>8.9584755529755047E-2</v>
      </c>
      <c r="F26" s="67">
        <f t="shared" si="3"/>
        <v>0</v>
      </c>
      <c r="G26" s="79"/>
      <c r="H26" s="4"/>
      <c r="I26" s="36">
        <v>29</v>
      </c>
      <c r="J26" s="39" t="s">
        <v>33</v>
      </c>
      <c r="K26" s="44">
        <f>+K27+K28</f>
        <v>159786</v>
      </c>
      <c r="L26" s="44">
        <f>+L27+L28</f>
        <v>260712</v>
      </c>
      <c r="M26" s="167">
        <f t="shared" si="1"/>
        <v>6.0204887874585021E-2</v>
      </c>
      <c r="N26" s="167">
        <f t="shared" si="2"/>
        <v>-0.38711681855840929</v>
      </c>
      <c r="O26" s="77"/>
    </row>
    <row r="27" spans="1:16" ht="16.5" customHeight="1">
      <c r="A27" s="30">
        <v>1680</v>
      </c>
      <c r="B27" s="38" t="s">
        <v>21</v>
      </c>
      <c r="C27" s="4">
        <v>6838</v>
      </c>
      <c r="D27" s="38">
        <v>6838</v>
      </c>
      <c r="E27" s="67">
        <f t="shared" si="4"/>
        <v>1.4551090970067056E-3</v>
      </c>
      <c r="F27" s="67">
        <f t="shared" si="3"/>
        <v>0</v>
      </c>
      <c r="G27" s="79"/>
      <c r="H27" s="4"/>
      <c r="I27" s="15">
        <v>2905</v>
      </c>
      <c r="J27" s="38" t="s">
        <v>63</v>
      </c>
      <c r="K27" s="4">
        <v>159786</v>
      </c>
      <c r="L27" s="38">
        <v>259309</v>
      </c>
      <c r="M27" s="66">
        <f t="shared" si="1"/>
        <v>6.0204887874585021E-2</v>
      </c>
      <c r="N27" s="66">
        <f t="shared" si="2"/>
        <v>-0.38380079364773301</v>
      </c>
      <c r="O27" s="77"/>
    </row>
    <row r="28" spans="1:16" ht="16.5" customHeight="1">
      <c r="A28" s="30">
        <v>1685</v>
      </c>
      <c r="B28" s="38" t="s">
        <v>22</v>
      </c>
      <c r="C28" s="35">
        <v>-1120035</v>
      </c>
      <c r="D28" s="35">
        <v>-1079790</v>
      </c>
      <c r="E28" s="67">
        <f t="shared" si="4"/>
        <v>-0.23834061384409266</v>
      </c>
      <c r="F28" s="67">
        <f t="shared" si="3"/>
        <v>3.7271136054232823E-2</v>
      </c>
      <c r="G28" s="79"/>
      <c r="H28" s="4"/>
      <c r="I28" s="15">
        <v>2910</v>
      </c>
      <c r="J28" s="53" t="s">
        <v>112</v>
      </c>
      <c r="K28" s="4">
        <v>0</v>
      </c>
      <c r="L28" s="38">
        <v>1403</v>
      </c>
      <c r="M28" s="66"/>
      <c r="N28" s="66"/>
      <c r="O28" s="77"/>
    </row>
    <row r="29" spans="1:16" ht="11.25" customHeight="1">
      <c r="A29" s="30"/>
      <c r="B29" s="38"/>
      <c r="C29" s="35"/>
      <c r="D29" s="35"/>
      <c r="E29" s="67"/>
      <c r="F29" s="67"/>
      <c r="G29" s="79"/>
      <c r="H29" s="4"/>
      <c r="I29" s="15"/>
      <c r="J29" s="53"/>
      <c r="K29" s="4"/>
      <c r="L29" s="38"/>
      <c r="M29" s="66"/>
      <c r="N29" s="66"/>
      <c r="O29" s="77"/>
    </row>
    <row r="30" spans="1:16" ht="15.75" customHeight="1">
      <c r="A30" s="30"/>
      <c r="B30" s="38"/>
      <c r="C30" s="52"/>
      <c r="D30" s="38"/>
      <c r="E30" s="67"/>
      <c r="F30" s="64"/>
      <c r="G30" s="81"/>
      <c r="H30" s="52"/>
      <c r="I30" s="15"/>
      <c r="J30" s="39" t="s">
        <v>12</v>
      </c>
      <c r="K30" s="44">
        <f>+K6+K19</f>
        <v>2654037</v>
      </c>
      <c r="L30" s="44">
        <f>+L6+L19</f>
        <v>2314065</v>
      </c>
      <c r="M30" s="167">
        <f t="shared" si="1"/>
        <v>1</v>
      </c>
      <c r="N30" s="167">
        <f t="shared" si="2"/>
        <v>0.14691549286644934</v>
      </c>
      <c r="O30" s="77"/>
    </row>
    <row r="31" spans="1:16" ht="15.75" customHeight="1">
      <c r="A31" s="62">
        <v>19</v>
      </c>
      <c r="B31" s="39" t="s">
        <v>5</v>
      </c>
      <c r="C31" s="44">
        <f>+C32+C33</f>
        <v>117514</v>
      </c>
      <c r="D31" s="44">
        <f>+D32+D33</f>
        <v>145855</v>
      </c>
      <c r="E31" s="64">
        <f>+C31/$C$38</f>
        <v>2.5006681840544897E-2</v>
      </c>
      <c r="F31" s="64">
        <f t="shared" si="3"/>
        <v>-0.19430941688663395</v>
      </c>
      <c r="G31" s="82">
        <v>7</v>
      </c>
      <c r="H31" s="63"/>
      <c r="I31" s="15"/>
      <c r="J31" s="4"/>
      <c r="K31" s="4"/>
      <c r="L31" s="4"/>
      <c r="M31" s="65"/>
      <c r="N31" s="66"/>
      <c r="O31" s="77"/>
    </row>
    <row r="32" spans="1:16" ht="16.5" customHeight="1">
      <c r="A32" s="30">
        <v>1970</v>
      </c>
      <c r="B32" s="38" t="s">
        <v>23</v>
      </c>
      <c r="C32" s="4">
        <v>645501</v>
      </c>
      <c r="D32" s="38">
        <v>641567</v>
      </c>
      <c r="E32" s="67">
        <f>+C32/$C$38</f>
        <v>0.13736097941312161</v>
      </c>
      <c r="F32" s="67">
        <f t="shared" si="3"/>
        <v>6.1318615203089788E-3</v>
      </c>
      <c r="G32" s="79"/>
      <c r="H32" s="4"/>
      <c r="I32" s="40"/>
      <c r="J32" s="29" t="s">
        <v>13</v>
      </c>
      <c r="K32" s="44">
        <f>SUM(K33)</f>
        <v>2045267</v>
      </c>
      <c r="L32" s="44">
        <f>+L33</f>
        <v>2805533</v>
      </c>
      <c r="M32" s="64">
        <v>1</v>
      </c>
      <c r="N32" s="167">
        <f t="shared" si="2"/>
        <v>-0.27098807962693716</v>
      </c>
      <c r="O32" s="77"/>
    </row>
    <row r="33" spans="1:15" ht="16.5" customHeight="1">
      <c r="A33" s="30">
        <v>1975</v>
      </c>
      <c r="B33" s="38" t="s">
        <v>24</v>
      </c>
      <c r="C33" s="35">
        <v>-527987</v>
      </c>
      <c r="D33" s="35">
        <v>-495712</v>
      </c>
      <c r="E33" s="67">
        <f>+C33/$C$38</f>
        <v>-0.1123542975725767</v>
      </c>
      <c r="F33" s="67">
        <f t="shared" si="3"/>
        <v>6.5108369375766584E-2</v>
      </c>
      <c r="G33" s="79"/>
      <c r="H33" s="4"/>
      <c r="I33" s="15">
        <v>31</v>
      </c>
      <c r="J33" s="4" t="s">
        <v>29</v>
      </c>
      <c r="K33" s="35">
        <f>SUM(K34:K36)</f>
        <v>2045267</v>
      </c>
      <c r="L33" s="4">
        <f>SUM(L34:L36)</f>
        <v>2805533</v>
      </c>
      <c r="M33" s="65">
        <f>+K33/$K$32</f>
        <v>1</v>
      </c>
      <c r="N33" s="66">
        <f t="shared" si="2"/>
        <v>-0.27098807962693716</v>
      </c>
      <c r="O33" s="77"/>
    </row>
    <row r="34" spans="1:15" ht="16.5" customHeight="1">
      <c r="A34" s="30"/>
      <c r="B34" s="4"/>
      <c r="C34" s="4"/>
      <c r="D34" s="4"/>
      <c r="E34" s="67"/>
      <c r="F34" s="64"/>
      <c r="G34" s="79"/>
      <c r="H34" s="4"/>
      <c r="I34" s="15">
        <v>3105</v>
      </c>
      <c r="J34" s="4" t="s">
        <v>30</v>
      </c>
      <c r="K34" s="35">
        <v>2095884</v>
      </c>
      <c r="L34" s="4">
        <v>2347475</v>
      </c>
      <c r="M34" s="65">
        <f>+K34/$K$32</f>
        <v>1.0247483580383392</v>
      </c>
      <c r="N34" s="66">
        <f t="shared" si="2"/>
        <v>-0.10717515628494445</v>
      </c>
      <c r="O34" s="32"/>
    </row>
    <row r="35" spans="1:15" ht="16.5" customHeight="1">
      <c r="A35" s="33"/>
      <c r="B35" s="27"/>
      <c r="C35" s="4"/>
      <c r="D35" s="27"/>
      <c r="E35" s="67"/>
      <c r="F35" s="64"/>
      <c r="G35" s="4"/>
      <c r="H35" s="4"/>
      <c r="I35" s="15">
        <v>3110</v>
      </c>
      <c r="J35" s="4" t="s">
        <v>31</v>
      </c>
      <c r="K35" s="35">
        <f>+'esta.ac.ec.y soci 4 digit'!C42</f>
        <v>47182</v>
      </c>
      <c r="L35" s="35">
        <f>+'esta.ac.ec.y soci 4 digit'!D42</f>
        <v>483337</v>
      </c>
      <c r="M35" s="65">
        <f>+K35/$K$32</f>
        <v>2.3068870714679307E-2</v>
      </c>
      <c r="N35" s="66">
        <f t="shared" si="2"/>
        <v>-0.90238280950972094</v>
      </c>
      <c r="O35" s="32"/>
    </row>
    <row r="36" spans="1:15" s="1" customFormat="1" ht="16.5" customHeight="1">
      <c r="A36" s="33"/>
      <c r="B36" s="27"/>
      <c r="C36" s="4"/>
      <c r="D36" s="27"/>
      <c r="E36" s="67"/>
      <c r="F36" s="64"/>
      <c r="G36" s="4"/>
      <c r="H36" s="4"/>
      <c r="I36" s="15">
        <v>3128</v>
      </c>
      <c r="J36" s="4" t="s">
        <v>32</v>
      </c>
      <c r="K36" s="35">
        <v>-97799</v>
      </c>
      <c r="L36" s="35">
        <v>-25279</v>
      </c>
      <c r="M36" s="65">
        <f>+K36/$K$32</f>
        <v>-4.7817228753018554E-2</v>
      </c>
      <c r="N36" s="66">
        <f>+(K36/L36)-1</f>
        <v>2.8687843664701926</v>
      </c>
      <c r="O36" s="32"/>
    </row>
    <row r="37" spans="1:15" ht="7.5" customHeight="1">
      <c r="A37" s="33"/>
      <c r="B37" s="27"/>
      <c r="C37" s="4"/>
      <c r="D37" s="27"/>
      <c r="E37" s="67"/>
      <c r="F37" s="64"/>
      <c r="G37" s="4"/>
      <c r="H37" s="4"/>
      <c r="I37" s="15"/>
      <c r="J37" s="4"/>
      <c r="K37" s="4"/>
      <c r="L37" s="4"/>
      <c r="M37" s="65"/>
      <c r="N37" s="66"/>
      <c r="O37" s="32"/>
    </row>
    <row r="38" spans="1:15" ht="16.5" customHeight="1" thickBot="1">
      <c r="A38" s="30"/>
      <c r="B38" s="36" t="s">
        <v>8</v>
      </c>
      <c r="C38" s="37">
        <f>+C17+C6</f>
        <v>4699304</v>
      </c>
      <c r="D38" s="37">
        <f>+D6+D17</f>
        <v>5119598</v>
      </c>
      <c r="E38" s="168">
        <f>+C38/$C$38</f>
        <v>1</v>
      </c>
      <c r="F38" s="168">
        <f t="shared" si="3"/>
        <v>-8.2095117624469749E-2</v>
      </c>
      <c r="G38" s="169"/>
      <c r="H38" s="169"/>
      <c r="I38" s="36"/>
      <c r="J38" s="29" t="s">
        <v>36</v>
      </c>
      <c r="K38" s="37">
        <f>+K30+K32</f>
        <v>4699304</v>
      </c>
      <c r="L38" s="37">
        <f>+L32+L30</f>
        <v>5119598</v>
      </c>
      <c r="M38" s="168">
        <v>1</v>
      </c>
      <c r="N38" s="170">
        <f t="shared" ref="N38" si="5">+(K38/L38)-1</f>
        <v>-8.2095117624469749E-2</v>
      </c>
      <c r="O38" s="32"/>
    </row>
    <row r="39" spans="1:15" ht="16.5" customHeight="1" thickTop="1">
      <c r="A39" s="69">
        <v>8</v>
      </c>
      <c r="B39" s="70" t="s">
        <v>69</v>
      </c>
      <c r="C39" s="70">
        <f>SUM(C40:C42)</f>
        <v>0</v>
      </c>
      <c r="D39" s="70">
        <f>SUM(D40:D42)</f>
        <v>0</v>
      </c>
      <c r="E39" s="71"/>
      <c r="F39" s="71"/>
      <c r="G39" s="72">
        <v>14</v>
      </c>
      <c r="H39" s="72"/>
      <c r="I39" s="70"/>
      <c r="J39" s="70" t="s">
        <v>70</v>
      </c>
      <c r="K39" s="70">
        <f>SUM(K40:K42)</f>
        <v>0</v>
      </c>
      <c r="L39" s="70">
        <f>SUM(L40:L42)</f>
        <v>0</v>
      </c>
      <c r="M39" s="64"/>
      <c r="N39" s="65"/>
      <c r="O39" s="32"/>
    </row>
    <row r="40" spans="1:15" ht="16.5" customHeight="1">
      <c r="A40" s="73">
        <v>81</v>
      </c>
      <c r="B40" s="72" t="s">
        <v>68</v>
      </c>
      <c r="C40" s="72">
        <v>0</v>
      </c>
      <c r="D40" s="72"/>
      <c r="E40" s="74"/>
      <c r="F40" s="74"/>
      <c r="G40" s="72"/>
      <c r="H40" s="72"/>
      <c r="I40" s="72">
        <v>91</v>
      </c>
      <c r="J40" s="72" t="s">
        <v>67</v>
      </c>
      <c r="K40" s="72">
        <v>1374177</v>
      </c>
      <c r="L40" s="72">
        <v>2183681</v>
      </c>
      <c r="M40" s="66"/>
      <c r="N40" s="65"/>
      <c r="O40" s="32"/>
    </row>
    <row r="41" spans="1:15" ht="16.5" customHeight="1">
      <c r="A41" s="73">
        <v>83</v>
      </c>
      <c r="B41" s="72" t="s">
        <v>61</v>
      </c>
      <c r="C41" s="72">
        <v>303009</v>
      </c>
      <c r="D41" s="72">
        <v>81369</v>
      </c>
      <c r="E41" s="74"/>
      <c r="F41" s="74"/>
      <c r="G41" s="72"/>
      <c r="H41" s="72"/>
      <c r="I41" s="72">
        <v>93</v>
      </c>
      <c r="J41" s="72" t="s">
        <v>62</v>
      </c>
      <c r="K41" s="72">
        <v>21404989</v>
      </c>
      <c r="L41" s="72">
        <v>14977889</v>
      </c>
      <c r="M41" s="65"/>
      <c r="N41" s="67"/>
      <c r="O41" s="32"/>
    </row>
    <row r="42" spans="1:15" ht="16.5" customHeight="1">
      <c r="A42" s="73">
        <v>89</v>
      </c>
      <c r="B42" s="72" t="s">
        <v>71</v>
      </c>
      <c r="C42" s="75">
        <f>-C40-C41</f>
        <v>-303009</v>
      </c>
      <c r="D42" s="75">
        <v>-81369</v>
      </c>
      <c r="E42" s="74"/>
      <c r="F42" s="74"/>
      <c r="G42" s="72"/>
      <c r="H42" s="72"/>
      <c r="I42" s="72">
        <v>99</v>
      </c>
      <c r="J42" s="72" t="s">
        <v>66</v>
      </c>
      <c r="K42" s="35">
        <v>-22779166</v>
      </c>
      <c r="L42" s="35">
        <v>-17161570</v>
      </c>
      <c r="M42" s="65"/>
      <c r="N42" s="67"/>
      <c r="O42" s="32"/>
    </row>
    <row r="43" spans="1:15" ht="16.5" customHeight="1">
      <c r="A43" s="73"/>
      <c r="B43" s="72"/>
      <c r="C43" s="75"/>
      <c r="D43" s="75"/>
      <c r="E43" s="74"/>
      <c r="H43" s="4"/>
      <c r="I43" s="4"/>
      <c r="J43" s="4"/>
      <c r="K43" s="4"/>
      <c r="L43" s="4"/>
      <c r="M43" s="65"/>
      <c r="N43" s="65"/>
      <c r="O43" s="32"/>
    </row>
    <row r="44" spans="1:15" ht="16.5" customHeight="1">
      <c r="A44" s="73"/>
      <c r="B44" s="72"/>
      <c r="C44" s="75"/>
      <c r="D44" s="75"/>
      <c r="E44" s="74"/>
      <c r="H44" s="4"/>
      <c r="I44" s="4"/>
      <c r="J44" s="4"/>
      <c r="K44" s="4"/>
      <c r="L44" s="4"/>
      <c r="M44" s="65"/>
      <c r="N44" s="65"/>
      <c r="O44" s="32"/>
    </row>
    <row r="45" spans="1:15" s="29" customFormat="1" ht="22.5" customHeight="1">
      <c r="A45" s="93"/>
      <c r="B45" s="72"/>
      <c r="C45" s="75"/>
      <c r="D45" s="72"/>
      <c r="E45" s="74"/>
      <c r="F45" s="41"/>
      <c r="G45" s="2"/>
      <c r="H45" s="4"/>
      <c r="I45" s="2"/>
      <c r="J45" s="2"/>
      <c r="K45" s="2"/>
      <c r="L45" s="2"/>
      <c r="M45" s="41"/>
      <c r="N45" s="65"/>
      <c r="O45" s="32"/>
    </row>
    <row r="46" spans="1:15" s="45" customFormat="1" ht="12.75">
      <c r="A46" s="94" t="s">
        <v>95</v>
      </c>
      <c r="B46" s="29"/>
      <c r="C46" s="29"/>
      <c r="D46" s="29"/>
      <c r="E46" s="29" t="s">
        <v>97</v>
      </c>
      <c r="F46" s="64"/>
      <c r="G46" s="29"/>
      <c r="H46" s="29"/>
      <c r="I46" s="29"/>
      <c r="J46" s="29"/>
      <c r="K46" s="29"/>
      <c r="L46" s="29" t="s">
        <v>79</v>
      </c>
      <c r="M46" s="64"/>
      <c r="N46" s="64"/>
      <c r="O46" s="68"/>
    </row>
    <row r="47" spans="1:15" s="45" customFormat="1" ht="15.75" customHeight="1">
      <c r="A47" s="95" t="s">
        <v>96</v>
      </c>
      <c r="E47" s="45" t="s">
        <v>98</v>
      </c>
      <c r="F47" s="67"/>
      <c r="H47" s="27"/>
      <c r="L47" s="45" t="s">
        <v>81</v>
      </c>
      <c r="M47" s="67"/>
      <c r="N47" s="67"/>
      <c r="O47" s="76"/>
    </row>
    <row r="48" spans="1:15" s="45" customFormat="1" ht="13.5" thickBot="1">
      <c r="A48" s="96"/>
      <c r="B48" s="51"/>
      <c r="C48" s="51"/>
      <c r="D48" s="51"/>
      <c r="E48" s="97"/>
      <c r="F48" s="97"/>
      <c r="G48" s="98"/>
      <c r="H48" s="51"/>
      <c r="I48" s="51"/>
      <c r="J48" s="51"/>
      <c r="K48" s="51"/>
      <c r="L48" s="51" t="s">
        <v>80</v>
      </c>
      <c r="M48" s="97"/>
      <c r="N48" s="97"/>
      <c r="O48" s="100"/>
    </row>
    <row r="49" spans="1:15" s="45" customFormat="1" ht="12.75">
      <c r="A49" s="91"/>
      <c r="E49" s="67"/>
      <c r="F49" s="67"/>
      <c r="M49" s="67"/>
      <c r="N49" s="67"/>
    </row>
    <row r="50" spans="1:15" s="45" customFormat="1" ht="25.5" customHeight="1">
      <c r="A50" s="91"/>
      <c r="E50" s="67"/>
      <c r="F50" s="67"/>
      <c r="M50" s="67"/>
      <c r="N50" s="67"/>
    </row>
    <row r="51" spans="1:15" s="45" customFormat="1" ht="12.75">
      <c r="A51" s="91"/>
      <c r="C51" s="47"/>
      <c r="E51" s="67"/>
      <c r="F51" s="67"/>
      <c r="M51" s="67"/>
      <c r="N51" s="67"/>
    </row>
    <row r="52" spans="1:15" s="45" customFormat="1" ht="25.5" customHeight="1">
      <c r="A52" s="91"/>
      <c r="E52" s="67"/>
      <c r="F52" s="67"/>
      <c r="H52" s="47"/>
      <c r="M52" s="67"/>
      <c r="N52" s="67"/>
    </row>
    <row r="53" spans="1:15" s="45" customFormat="1" ht="25.5" customHeight="1">
      <c r="A53" s="91"/>
      <c r="E53" s="67"/>
      <c r="F53" s="67"/>
      <c r="H53" s="47"/>
      <c r="M53" s="67"/>
      <c r="N53" s="67"/>
    </row>
    <row r="54" spans="1:15" s="45" customFormat="1" ht="25.5" customHeight="1">
      <c r="A54" s="91"/>
      <c r="E54" s="67"/>
      <c r="F54" s="67"/>
      <c r="M54" s="67"/>
      <c r="N54" s="67"/>
    </row>
    <row r="55" spans="1:15" ht="25.5" customHeight="1">
      <c r="A55" s="91"/>
      <c r="B55" s="45"/>
      <c r="C55" s="45"/>
      <c r="D55" s="45"/>
      <c r="E55" s="67"/>
      <c r="F55" s="67"/>
      <c r="G55" s="45"/>
      <c r="H55" s="45"/>
      <c r="I55" s="45"/>
      <c r="J55" s="45"/>
      <c r="K55" s="45"/>
      <c r="L55" s="45"/>
      <c r="M55" s="67"/>
      <c r="N55" s="67"/>
      <c r="O55" s="45"/>
    </row>
    <row r="56" spans="1:15" ht="25.5" customHeight="1"/>
    <row r="58" spans="1:15" ht="25.5" customHeight="1">
      <c r="H58" s="5"/>
    </row>
  </sheetData>
  <mergeCells count="4">
    <mergeCell ref="A4:O4"/>
    <mergeCell ref="A2:O2"/>
    <mergeCell ref="A3:O3"/>
    <mergeCell ref="A1:O1"/>
  </mergeCells>
  <phoneticPr fontId="5" type="noConversion"/>
  <printOptions horizontalCentered="1" verticalCentered="1"/>
  <pageMargins left="0.23622047244094491" right="0.31496062992125984" top="0.43307086614173229" bottom="0.55118110236220474" header="0" footer="0"/>
  <pageSetup scale="70" firstPageNumber="0" fitToHeight="0" orientation="landscape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K71"/>
  <sheetViews>
    <sheetView showGridLines="0" tabSelected="1" zoomScaleSheetLayoutView="100" workbookViewId="0">
      <selection activeCell="C39" sqref="C39"/>
    </sheetView>
  </sheetViews>
  <sheetFormatPr baseColWidth="10" defaultRowHeight="12.75" customHeight="1"/>
  <cols>
    <col min="1" max="1" width="6.85546875" style="7" customWidth="1"/>
    <col min="2" max="2" width="29" style="7" customWidth="1"/>
    <col min="3" max="3" width="12.85546875" style="7" customWidth="1"/>
    <col min="4" max="4" width="13.5703125" style="61" customWidth="1"/>
    <col min="5" max="5" width="4.7109375" style="61" customWidth="1"/>
    <col min="6" max="6" width="13.85546875" style="127" customWidth="1"/>
    <col min="7" max="7" width="12.5703125" style="127" customWidth="1"/>
    <col min="8" max="8" width="5.140625" style="118" customWidth="1"/>
    <col min="9" max="9" width="16.85546875" style="7" customWidth="1"/>
    <col min="10" max="10" width="18" style="7" bestFit="1" customWidth="1"/>
    <col min="11" max="11" width="17.5703125" style="57" customWidth="1"/>
    <col min="12" max="16384" width="11.42578125" style="7"/>
  </cols>
  <sheetData>
    <row r="1" spans="1:11" ht="12.75" customHeight="1" thickBot="1">
      <c r="A1" s="24"/>
      <c r="B1" s="25"/>
      <c r="C1" s="25"/>
      <c r="D1" s="104"/>
      <c r="E1" s="104"/>
      <c r="F1" s="121"/>
      <c r="G1" s="121"/>
      <c r="H1" s="110"/>
      <c r="I1" s="6"/>
    </row>
    <row r="2" spans="1:11" ht="12.75" customHeight="1">
      <c r="A2" s="192" t="s">
        <v>58</v>
      </c>
      <c r="B2" s="193"/>
      <c r="C2" s="193"/>
      <c r="D2" s="193"/>
      <c r="E2" s="193"/>
      <c r="F2" s="193"/>
      <c r="G2" s="193"/>
      <c r="H2" s="194"/>
      <c r="I2" s="6"/>
    </row>
    <row r="3" spans="1:11" ht="12.75" customHeight="1">
      <c r="A3" s="195" t="s">
        <v>0</v>
      </c>
      <c r="B3" s="196"/>
      <c r="C3" s="196"/>
      <c r="D3" s="196"/>
      <c r="E3" s="196"/>
      <c r="F3" s="196"/>
      <c r="G3" s="196"/>
      <c r="H3" s="197"/>
      <c r="I3" s="6"/>
    </row>
    <row r="4" spans="1:11" ht="12.75" customHeight="1">
      <c r="A4" s="195" t="s">
        <v>88</v>
      </c>
      <c r="B4" s="198"/>
      <c r="C4" s="198"/>
      <c r="D4" s="198"/>
      <c r="E4" s="198"/>
      <c r="F4" s="198"/>
      <c r="G4" s="198"/>
      <c r="H4" s="199"/>
      <c r="I4" s="8"/>
    </row>
    <row r="5" spans="1:11" ht="12.75" customHeight="1">
      <c r="A5" s="195" t="s">
        <v>101</v>
      </c>
      <c r="B5" s="198"/>
      <c r="C5" s="198"/>
      <c r="D5" s="198"/>
      <c r="E5" s="198"/>
      <c r="F5" s="198"/>
      <c r="G5" s="198"/>
      <c r="H5" s="199"/>
      <c r="I5" s="8"/>
    </row>
    <row r="6" spans="1:11" ht="12.75" customHeight="1" thickBot="1">
      <c r="A6" s="200" t="s">
        <v>38</v>
      </c>
      <c r="B6" s="201"/>
      <c r="C6" s="201"/>
      <c r="D6" s="201"/>
      <c r="E6" s="201"/>
      <c r="F6" s="201"/>
      <c r="G6" s="201"/>
      <c r="H6" s="202"/>
      <c r="I6" s="8"/>
    </row>
    <row r="7" spans="1:11" s="102" customFormat="1" ht="12.75" customHeight="1" thickBot="1">
      <c r="A7" s="221" t="s">
        <v>75</v>
      </c>
      <c r="B7" s="219" t="s">
        <v>82</v>
      </c>
      <c r="C7" s="217" t="s">
        <v>102</v>
      </c>
      <c r="D7" s="217" t="s">
        <v>108</v>
      </c>
      <c r="E7" s="148"/>
      <c r="F7" s="214" t="s">
        <v>39</v>
      </c>
      <c r="G7" s="215"/>
      <c r="H7" s="216"/>
      <c r="I7" s="101"/>
      <c r="K7" s="103"/>
    </row>
    <row r="8" spans="1:11" s="102" customFormat="1" ht="12.75" customHeight="1" thickBot="1">
      <c r="A8" s="222"/>
      <c r="B8" s="220"/>
      <c r="C8" s="218"/>
      <c r="D8" s="218"/>
      <c r="E8" s="149"/>
      <c r="F8" s="122" t="s">
        <v>106</v>
      </c>
      <c r="G8" s="128" t="s">
        <v>83</v>
      </c>
      <c r="H8" s="111"/>
      <c r="I8" s="101"/>
      <c r="K8" s="103"/>
    </row>
    <row r="9" spans="1:11" ht="12.75" customHeight="1">
      <c r="A9" s="54">
        <v>4</v>
      </c>
      <c r="B9" s="175" t="s">
        <v>40</v>
      </c>
      <c r="C9" s="171">
        <f>+C10+C14</f>
        <v>2758784</v>
      </c>
      <c r="D9" s="150">
        <f>+D10+D14</f>
        <v>2925872</v>
      </c>
      <c r="E9" s="150"/>
      <c r="F9" s="180">
        <f>+(C9/D9)-1</f>
        <v>-5.7107077821586194E-2</v>
      </c>
      <c r="G9" s="129">
        <v>1</v>
      </c>
      <c r="H9" s="112"/>
      <c r="I9" s="8"/>
    </row>
    <row r="10" spans="1:11" ht="12.75" customHeight="1">
      <c r="A10" s="172">
        <v>41</v>
      </c>
      <c r="B10" s="173" t="s">
        <v>41</v>
      </c>
      <c r="C10" s="137">
        <f>SUM(C11:C12)</f>
        <v>2757494</v>
      </c>
      <c r="D10" s="151">
        <f>+D11</f>
        <v>2922857</v>
      </c>
      <c r="E10" s="151"/>
      <c r="F10" s="130">
        <f t="shared" ref="F10:F42" si="0">+(C10/D10)-1</f>
        <v>-5.6575809216803941E-2</v>
      </c>
      <c r="G10" s="121">
        <f>+D10/$D$9</f>
        <v>0.99896953797021881</v>
      </c>
      <c r="H10" s="113"/>
      <c r="I10" s="8"/>
    </row>
    <row r="11" spans="1:11" ht="12.75" customHeight="1">
      <c r="A11" s="42">
        <v>4110</v>
      </c>
      <c r="B11" s="173" t="s">
        <v>42</v>
      </c>
      <c r="C11" s="137">
        <v>2815474</v>
      </c>
      <c r="D11" s="151">
        <v>2922857</v>
      </c>
      <c r="E11" s="151"/>
      <c r="F11" s="130">
        <f t="shared" si="0"/>
        <v>-3.6739053604059269E-2</v>
      </c>
      <c r="G11" s="121">
        <f>+D11/$D$9</f>
        <v>0.99896953797021881</v>
      </c>
      <c r="H11" s="113"/>
      <c r="I11" s="8"/>
    </row>
    <row r="12" spans="1:11" ht="12.75" customHeight="1">
      <c r="A12" s="42">
        <v>4195</v>
      </c>
      <c r="B12" s="174" t="s">
        <v>107</v>
      </c>
      <c r="C12" s="179">
        <v>-57980</v>
      </c>
      <c r="D12" s="151">
        <v>0</v>
      </c>
      <c r="E12" s="151"/>
      <c r="F12" s="130"/>
      <c r="G12" s="121"/>
      <c r="H12" s="113"/>
      <c r="I12" s="8"/>
    </row>
    <row r="13" spans="1:11" ht="12.75" customHeight="1">
      <c r="A13" s="42"/>
      <c r="B13" s="173"/>
      <c r="C13" s="137"/>
      <c r="D13" s="151"/>
      <c r="E13" s="151"/>
      <c r="F13" s="130"/>
      <c r="G13" s="121"/>
      <c r="H13" s="113"/>
      <c r="I13" s="8"/>
    </row>
    <row r="14" spans="1:11" ht="12.75" customHeight="1">
      <c r="A14" s="42">
        <v>48</v>
      </c>
      <c r="B14" s="173" t="s">
        <v>43</v>
      </c>
      <c r="C14" s="178">
        <f>SUM(C15:C17)</f>
        <v>1290</v>
      </c>
      <c r="D14" s="152">
        <f>SUM(D15:D17)</f>
        <v>3015</v>
      </c>
      <c r="E14" s="152"/>
      <c r="F14" s="180">
        <f t="shared" si="0"/>
        <v>-0.57213930348258701</v>
      </c>
      <c r="G14" s="182">
        <f>+D14/$D$9</f>
        <v>1.030462029781207E-3</v>
      </c>
      <c r="H14" s="113"/>
      <c r="I14" s="8"/>
      <c r="J14" s="13"/>
    </row>
    <row r="15" spans="1:11" ht="12.75" customHeight="1">
      <c r="A15" s="42">
        <v>4805</v>
      </c>
      <c r="B15" s="174" t="s">
        <v>44</v>
      </c>
      <c r="C15" s="179">
        <v>0</v>
      </c>
      <c r="D15" s="151">
        <v>1250</v>
      </c>
      <c r="E15" s="151"/>
      <c r="F15" s="130">
        <f t="shared" si="0"/>
        <v>-1</v>
      </c>
      <c r="G15" s="121">
        <f>+D15/$D$9</f>
        <v>4.2722306375671937E-4</v>
      </c>
      <c r="H15" s="113"/>
      <c r="I15" s="8"/>
      <c r="J15" s="13"/>
    </row>
    <row r="16" spans="1:11" ht="12.75" customHeight="1">
      <c r="A16" s="42">
        <v>4810</v>
      </c>
      <c r="B16" s="174" t="s">
        <v>45</v>
      </c>
      <c r="C16" s="137">
        <v>800</v>
      </c>
      <c r="D16" s="151">
        <v>25</v>
      </c>
      <c r="E16" s="151"/>
      <c r="F16" s="130">
        <f t="shared" si="0"/>
        <v>31</v>
      </c>
      <c r="G16" s="121">
        <f>+D16/$D$9</f>
        <v>8.544461275134388E-6</v>
      </c>
      <c r="H16" s="113"/>
      <c r="I16" s="8"/>
      <c r="J16" s="13"/>
    </row>
    <row r="17" spans="1:10" ht="12.75" customHeight="1">
      <c r="A17" s="42">
        <v>4815</v>
      </c>
      <c r="B17" s="174" t="s">
        <v>46</v>
      </c>
      <c r="C17" s="137">
        <v>490</v>
      </c>
      <c r="D17" s="153">
        <v>1740</v>
      </c>
      <c r="E17" s="153"/>
      <c r="F17" s="130">
        <f t="shared" si="0"/>
        <v>-0.71839080459770122</v>
      </c>
      <c r="G17" s="121">
        <f>+D17/$D$9</f>
        <v>5.9469450474935331E-4</v>
      </c>
      <c r="H17" s="113"/>
      <c r="I17" s="8"/>
      <c r="J17" s="13"/>
    </row>
    <row r="18" spans="1:10" ht="12.75" customHeight="1">
      <c r="A18" s="42"/>
      <c r="B18" s="173"/>
      <c r="C18" s="50"/>
      <c r="D18" s="154"/>
      <c r="E18" s="154"/>
      <c r="F18" s="130"/>
      <c r="G18" s="121"/>
      <c r="H18" s="113"/>
      <c r="I18" s="8"/>
    </row>
    <row r="19" spans="1:10" ht="12.75" customHeight="1">
      <c r="A19" s="42"/>
      <c r="B19" s="173"/>
      <c r="C19" s="49"/>
      <c r="D19" s="154"/>
      <c r="E19" s="154"/>
      <c r="F19" s="130"/>
      <c r="G19" s="121"/>
      <c r="H19" s="113"/>
      <c r="I19" s="8"/>
    </row>
    <row r="20" spans="1:10" ht="12.75" customHeight="1">
      <c r="A20" s="54">
        <v>5</v>
      </c>
      <c r="B20" s="175" t="s">
        <v>47</v>
      </c>
      <c r="C20" s="48">
        <f>+C21+C27+C36+C33+0</f>
        <v>2711602</v>
      </c>
      <c r="D20" s="155">
        <f>+D21+D27+D36+D33+0</f>
        <v>2442535</v>
      </c>
      <c r="E20" s="155"/>
      <c r="F20" s="180">
        <f t="shared" si="0"/>
        <v>0.11015891276890599</v>
      </c>
      <c r="G20" s="182">
        <f t="shared" ref="G20:G25" si="1">+D20/$D$9</f>
        <v>0.83480582882641485</v>
      </c>
      <c r="H20" s="113"/>
      <c r="I20" s="8"/>
    </row>
    <row r="21" spans="1:10" ht="12.75" customHeight="1">
      <c r="A21" s="120">
        <v>51</v>
      </c>
      <c r="B21" s="175" t="s">
        <v>48</v>
      </c>
      <c r="C21" s="133">
        <f>SUM(C22:C25)</f>
        <v>1020802</v>
      </c>
      <c r="D21" s="156">
        <f>SUM(D22:D25)</f>
        <v>792522</v>
      </c>
      <c r="E21" s="156"/>
      <c r="F21" s="180">
        <f t="shared" si="0"/>
        <v>0.28804247705426467</v>
      </c>
      <c r="G21" s="182">
        <f t="shared" si="1"/>
        <v>0.27086694154768221</v>
      </c>
      <c r="H21" s="113"/>
      <c r="I21" s="14"/>
    </row>
    <row r="22" spans="1:10" ht="12.75" customHeight="1">
      <c r="A22" s="42">
        <v>5101</v>
      </c>
      <c r="B22" s="173" t="s">
        <v>49</v>
      </c>
      <c r="C22" s="49">
        <f>835545+155</f>
        <v>835700</v>
      </c>
      <c r="D22" s="151">
        <v>629251</v>
      </c>
      <c r="E22" s="151"/>
      <c r="F22" s="130">
        <f t="shared" si="0"/>
        <v>0.32808688424809818</v>
      </c>
      <c r="G22" s="121">
        <f t="shared" si="1"/>
        <v>0.21506443207358353</v>
      </c>
      <c r="H22" s="113"/>
      <c r="I22" s="146"/>
    </row>
    <row r="23" spans="1:10" ht="12.75" customHeight="1">
      <c r="A23" s="42">
        <v>5103</v>
      </c>
      <c r="B23" s="173" t="s">
        <v>50</v>
      </c>
      <c r="C23" s="49">
        <v>134667</v>
      </c>
      <c r="D23" s="151">
        <v>120088</v>
      </c>
      <c r="E23" s="151"/>
      <c r="F23" s="130">
        <f t="shared" si="0"/>
        <v>0.12140263806541873</v>
      </c>
      <c r="G23" s="121">
        <f t="shared" si="1"/>
        <v>4.1043490624333531E-2</v>
      </c>
      <c r="H23" s="113"/>
      <c r="I23" s="8"/>
    </row>
    <row r="24" spans="1:10" ht="12.75" customHeight="1">
      <c r="A24" s="42">
        <v>5104</v>
      </c>
      <c r="B24" s="173" t="s">
        <v>51</v>
      </c>
      <c r="C24" s="49">
        <v>30864</v>
      </c>
      <c r="D24" s="151">
        <v>24774</v>
      </c>
      <c r="E24" s="151"/>
      <c r="F24" s="130">
        <f t="shared" si="0"/>
        <v>0.24582223298619521</v>
      </c>
      <c r="G24" s="121">
        <f t="shared" si="1"/>
        <v>8.4672193452071717E-3</v>
      </c>
      <c r="H24" s="113"/>
      <c r="I24" s="8"/>
    </row>
    <row r="25" spans="1:10" ht="12.75" customHeight="1">
      <c r="A25" s="42">
        <v>5111</v>
      </c>
      <c r="B25" s="173" t="s">
        <v>52</v>
      </c>
      <c r="C25" s="49">
        <v>19571</v>
      </c>
      <c r="D25" s="151">
        <v>18409</v>
      </c>
      <c r="E25" s="151"/>
      <c r="F25" s="130">
        <f t="shared" si="0"/>
        <v>6.3121299364441219E-2</v>
      </c>
      <c r="G25" s="121">
        <f t="shared" si="1"/>
        <v>6.2917995045579577E-3</v>
      </c>
      <c r="H25" s="113"/>
      <c r="I25" s="14"/>
      <c r="J25" s="12"/>
    </row>
    <row r="26" spans="1:10" ht="12.75" customHeight="1">
      <c r="A26" s="42"/>
      <c r="B26" s="173"/>
      <c r="C26" s="49"/>
      <c r="D26" s="151"/>
      <c r="E26" s="151"/>
      <c r="F26" s="130"/>
      <c r="G26" s="121"/>
      <c r="H26" s="113"/>
      <c r="I26" s="14"/>
      <c r="J26" s="12"/>
    </row>
    <row r="27" spans="1:10" ht="12.75" customHeight="1">
      <c r="A27" s="120">
        <v>52</v>
      </c>
      <c r="B27" s="175" t="s">
        <v>53</v>
      </c>
      <c r="C27" s="48">
        <f>SUM(C28:C31)</f>
        <v>1688543</v>
      </c>
      <c r="D27" s="152">
        <f>SUM(D28:D31)</f>
        <v>1647622</v>
      </c>
      <c r="E27" s="152"/>
      <c r="F27" s="180">
        <f t="shared" si="0"/>
        <v>2.4836400582172402E-2</v>
      </c>
      <c r="G27" s="182">
        <f>+D27/$D$9</f>
        <v>0.56312169500237874</v>
      </c>
      <c r="H27" s="113"/>
      <c r="I27" s="8"/>
    </row>
    <row r="28" spans="1:10" ht="12.75" customHeight="1">
      <c r="A28" s="172">
        <v>5202</v>
      </c>
      <c r="B28" s="173" t="s">
        <v>49</v>
      </c>
      <c r="C28" s="49">
        <f>1400957+233</f>
        <v>1401190</v>
      </c>
      <c r="D28" s="151">
        <v>1338735</v>
      </c>
      <c r="E28" s="151"/>
      <c r="F28" s="130">
        <f t="shared" si="0"/>
        <v>4.6652250071896217E-2</v>
      </c>
      <c r="G28" s="121">
        <f>+D28/$D$9</f>
        <v>0.45755077460668137</v>
      </c>
      <c r="H28" s="113"/>
      <c r="I28" s="8"/>
    </row>
    <row r="29" spans="1:10" ht="12.75" customHeight="1">
      <c r="A29" s="42">
        <v>5204</v>
      </c>
      <c r="B29" s="173" t="s">
        <v>50</v>
      </c>
      <c r="C29" s="49">
        <v>230221</v>
      </c>
      <c r="D29" s="151">
        <v>252059</v>
      </c>
      <c r="E29" s="151"/>
      <c r="F29" s="130">
        <f t="shared" si="0"/>
        <v>-8.6638445760714777E-2</v>
      </c>
      <c r="G29" s="121">
        <f>+D29/$D$9</f>
        <v>8.6148334581963942E-2</v>
      </c>
      <c r="H29" s="113"/>
      <c r="I29" s="8"/>
      <c r="J29" s="14"/>
    </row>
    <row r="30" spans="1:10" ht="12.75" customHeight="1">
      <c r="A30" s="42">
        <v>5207</v>
      </c>
      <c r="B30" s="173" t="s">
        <v>51</v>
      </c>
      <c r="C30" s="49">
        <v>51066</v>
      </c>
      <c r="D30" s="151">
        <v>52603</v>
      </c>
      <c r="E30" s="151"/>
      <c r="F30" s="130">
        <f t="shared" si="0"/>
        <v>-2.9218865844153341E-2</v>
      </c>
      <c r="G30" s="121">
        <f>+D30/$D$9</f>
        <v>1.7978571858235766E-2</v>
      </c>
      <c r="H30" s="113"/>
      <c r="I30" s="8"/>
      <c r="J30" s="14"/>
    </row>
    <row r="31" spans="1:10" ht="12.75" customHeight="1">
      <c r="A31" s="42">
        <v>5211</v>
      </c>
      <c r="B31" s="173" t="s">
        <v>54</v>
      </c>
      <c r="C31" s="49">
        <v>6066</v>
      </c>
      <c r="D31" s="151">
        <v>4225</v>
      </c>
      <c r="E31" s="151"/>
      <c r="F31" s="130">
        <f t="shared" si="0"/>
        <v>0.43573964497041429</v>
      </c>
      <c r="G31" s="121">
        <f>+D31/$D$9</f>
        <v>1.4440139554977114E-3</v>
      </c>
      <c r="H31" s="113"/>
      <c r="I31" s="8"/>
      <c r="J31" s="14"/>
    </row>
    <row r="32" spans="1:10" ht="12.75" customHeight="1">
      <c r="A32" s="42"/>
      <c r="B32" s="173"/>
      <c r="C32" s="49"/>
      <c r="D32" s="151"/>
      <c r="E32" s="151"/>
      <c r="F32" s="130"/>
      <c r="G32" s="121"/>
      <c r="H32" s="113"/>
      <c r="I32" s="8"/>
      <c r="J32" s="14"/>
    </row>
    <row r="33" spans="1:10" ht="12.75" customHeight="1">
      <c r="A33" s="120">
        <v>53</v>
      </c>
      <c r="B33" s="176" t="s">
        <v>84</v>
      </c>
      <c r="C33" s="134">
        <f>+C34</f>
        <v>0</v>
      </c>
      <c r="D33" s="157">
        <f>+D34</f>
        <v>100</v>
      </c>
      <c r="E33" s="157"/>
      <c r="F33" s="180">
        <f t="shared" si="0"/>
        <v>-1</v>
      </c>
      <c r="G33" s="182">
        <f>+D33/$D$9</f>
        <v>3.4177845100537552E-5</v>
      </c>
      <c r="H33" s="113"/>
      <c r="I33" s="8"/>
      <c r="J33" s="14"/>
    </row>
    <row r="34" spans="1:10" ht="13.5" customHeight="1">
      <c r="A34" s="42">
        <v>5330</v>
      </c>
      <c r="B34" s="174" t="s">
        <v>85</v>
      </c>
      <c r="C34" s="132">
        <v>0</v>
      </c>
      <c r="D34" s="154">
        <v>100</v>
      </c>
      <c r="E34" s="154"/>
      <c r="F34" s="130">
        <f t="shared" si="0"/>
        <v>-1</v>
      </c>
      <c r="G34" s="121">
        <f>+D34/$D$9</f>
        <v>3.4177845100537552E-5</v>
      </c>
      <c r="H34" s="113"/>
      <c r="I34" s="8"/>
      <c r="J34" s="14"/>
    </row>
    <row r="35" spans="1:10" ht="12.75" customHeight="1">
      <c r="A35" s="42"/>
      <c r="B35" s="173"/>
      <c r="C35" s="49"/>
      <c r="D35" s="154"/>
      <c r="E35" s="154"/>
      <c r="F35" s="130"/>
      <c r="G35" s="121"/>
      <c r="H35" s="113"/>
      <c r="I35" s="8"/>
      <c r="J35" s="14"/>
    </row>
    <row r="36" spans="1:10" ht="12.75" customHeight="1">
      <c r="A36" s="120">
        <v>58</v>
      </c>
      <c r="B36" s="176" t="s">
        <v>55</v>
      </c>
      <c r="C36" s="135">
        <f>SUM(C37:C40)</f>
        <v>2257</v>
      </c>
      <c r="D36" s="158">
        <f>SUM(D37:D40)</f>
        <v>2291</v>
      </c>
      <c r="E36" s="158"/>
      <c r="F36" s="180">
        <f t="shared" si="0"/>
        <v>-1.4840680925360061E-2</v>
      </c>
      <c r="G36" s="182">
        <f>+D36/$D$9</f>
        <v>7.8301443125331524E-4</v>
      </c>
      <c r="H36" s="113"/>
      <c r="I36" s="8"/>
    </row>
    <row r="37" spans="1:10" ht="12.75" customHeight="1">
      <c r="A37" s="42">
        <v>5802</v>
      </c>
      <c r="B37" s="174" t="s">
        <v>86</v>
      </c>
      <c r="C37" s="131">
        <v>0</v>
      </c>
      <c r="D37" s="154">
        <v>87</v>
      </c>
      <c r="E37" s="154"/>
      <c r="F37" s="130">
        <f t="shared" si="0"/>
        <v>-1</v>
      </c>
      <c r="G37" s="121">
        <f>+D37/$D$9</f>
        <v>2.9734725237467669E-5</v>
      </c>
      <c r="H37" s="113"/>
      <c r="I37" s="8"/>
    </row>
    <row r="38" spans="1:10" ht="12.75" customHeight="1">
      <c r="A38" s="42">
        <v>5805</v>
      </c>
      <c r="B38" s="174" t="s">
        <v>44</v>
      </c>
      <c r="C38" s="131">
        <v>2257</v>
      </c>
      <c r="D38" s="154">
        <v>0</v>
      </c>
      <c r="E38" s="154"/>
      <c r="F38" s="130"/>
      <c r="G38" s="121">
        <f>+D38/$D$9</f>
        <v>0</v>
      </c>
      <c r="H38" s="113"/>
      <c r="I38" s="8"/>
    </row>
    <row r="39" spans="1:10" ht="12.75" customHeight="1">
      <c r="A39" s="42">
        <v>5810</v>
      </c>
      <c r="B39" s="173" t="s">
        <v>45</v>
      </c>
      <c r="C39" s="131">
        <v>0</v>
      </c>
      <c r="D39" s="154">
        <v>3</v>
      </c>
      <c r="E39" s="154"/>
      <c r="F39" s="130">
        <f t="shared" si="0"/>
        <v>-1</v>
      </c>
      <c r="G39" s="121">
        <f>+D39/$D$9</f>
        <v>1.0253353530161264E-6</v>
      </c>
      <c r="H39" s="113"/>
      <c r="I39" s="8"/>
    </row>
    <row r="40" spans="1:10" ht="12.75" customHeight="1">
      <c r="A40" s="42">
        <v>5815</v>
      </c>
      <c r="B40" s="173" t="s">
        <v>56</v>
      </c>
      <c r="C40" s="131">
        <v>0</v>
      </c>
      <c r="D40" s="154">
        <v>2201</v>
      </c>
      <c r="E40" s="154"/>
      <c r="F40" s="130">
        <f t="shared" si="0"/>
        <v>-1</v>
      </c>
      <c r="G40" s="121">
        <f>+D40/$D$9</f>
        <v>7.5225437066283143E-4</v>
      </c>
      <c r="H40" s="113"/>
      <c r="I40" s="8"/>
    </row>
    <row r="41" spans="1:10" ht="12.75" customHeight="1">
      <c r="A41" s="42"/>
      <c r="B41" s="173"/>
      <c r="C41" s="138" t="s">
        <v>74</v>
      </c>
      <c r="D41" s="154"/>
      <c r="E41" s="154"/>
      <c r="F41" s="130"/>
      <c r="G41" s="121"/>
      <c r="H41" s="113"/>
      <c r="I41" s="8"/>
    </row>
    <row r="42" spans="1:10" ht="12.75" customHeight="1" thickBot="1">
      <c r="A42" s="55"/>
      <c r="B42" s="177" t="s">
        <v>57</v>
      </c>
      <c r="C42" s="136">
        <f>+C9-C20</f>
        <v>47182</v>
      </c>
      <c r="D42" s="159">
        <f>+D9-D20</f>
        <v>483337</v>
      </c>
      <c r="E42" s="159"/>
      <c r="F42" s="180">
        <f t="shared" si="0"/>
        <v>-0.90238280950972094</v>
      </c>
      <c r="G42" s="181">
        <f>+D42/$D$9</f>
        <v>0.16519417117358517</v>
      </c>
      <c r="H42" s="114"/>
      <c r="I42" s="8"/>
    </row>
    <row r="43" spans="1:10" ht="12.75" customHeight="1">
      <c r="A43" s="160"/>
      <c r="B43" s="161"/>
      <c r="C43" s="162"/>
      <c r="D43" s="163"/>
      <c r="E43" s="163"/>
      <c r="F43" s="164"/>
      <c r="G43" s="164"/>
      <c r="H43" s="165"/>
      <c r="I43" s="8"/>
    </row>
    <row r="44" spans="1:10" ht="12.75" customHeight="1">
      <c r="A44" s="43"/>
      <c r="B44" s="20"/>
      <c r="C44" s="19"/>
      <c r="D44" s="105"/>
      <c r="E44" s="105"/>
      <c r="F44" s="123"/>
      <c r="G44" s="123"/>
      <c r="H44" s="115"/>
      <c r="I44" s="8"/>
    </row>
    <row r="45" spans="1:10" ht="12.75" customHeight="1">
      <c r="A45" s="43"/>
      <c r="B45" s="20"/>
      <c r="C45" s="19"/>
      <c r="D45" s="105"/>
      <c r="E45" s="105"/>
      <c r="F45" s="123"/>
      <c r="G45" s="123"/>
      <c r="H45" s="115"/>
      <c r="I45" s="8"/>
    </row>
    <row r="46" spans="1:10" ht="12.75" customHeight="1">
      <c r="A46" s="43"/>
      <c r="B46" s="20"/>
      <c r="C46" s="19"/>
      <c r="D46" s="105"/>
      <c r="E46" s="105"/>
      <c r="F46" s="123"/>
      <c r="G46" s="123"/>
      <c r="H46" s="115"/>
      <c r="I46" s="8"/>
    </row>
    <row r="47" spans="1:10" ht="11.25" customHeight="1">
      <c r="A47" s="43"/>
      <c r="B47" s="20"/>
      <c r="C47" s="19"/>
      <c r="D47" s="105"/>
      <c r="E47" s="105"/>
      <c r="F47" s="123"/>
      <c r="G47" s="123"/>
      <c r="H47" s="115"/>
      <c r="I47" s="8"/>
    </row>
    <row r="48" spans="1:10" ht="12.75" customHeight="1">
      <c r="A48" s="204" t="s">
        <v>95</v>
      </c>
      <c r="B48" s="205"/>
      <c r="C48" s="141" t="s">
        <v>97</v>
      </c>
      <c r="D48" s="166"/>
      <c r="E48" s="166"/>
      <c r="F48" s="208" t="s">
        <v>79</v>
      </c>
      <c r="G48" s="208"/>
      <c r="H48" s="209"/>
      <c r="I48" s="8"/>
    </row>
    <row r="49" spans="1:9" ht="12.75" customHeight="1">
      <c r="A49" s="139" t="s">
        <v>103</v>
      </c>
      <c r="B49" s="141"/>
      <c r="C49" s="212" t="s">
        <v>104</v>
      </c>
      <c r="D49" s="212"/>
      <c r="E49" s="144"/>
      <c r="F49" s="140" t="s">
        <v>87</v>
      </c>
      <c r="G49" s="142"/>
      <c r="H49" s="143"/>
      <c r="I49" s="8"/>
    </row>
    <row r="50" spans="1:9" ht="15.75" customHeight="1" thickBot="1">
      <c r="A50" s="206"/>
      <c r="B50" s="207"/>
      <c r="C50" s="213"/>
      <c r="D50" s="213"/>
      <c r="E50" s="145"/>
      <c r="F50" s="210" t="s">
        <v>105</v>
      </c>
      <c r="G50" s="210"/>
      <c r="H50" s="211"/>
      <c r="I50" s="8"/>
    </row>
    <row r="51" spans="1:9" ht="12.75" customHeight="1">
      <c r="A51" s="21"/>
      <c r="B51" s="22"/>
      <c r="C51" s="23"/>
      <c r="D51" s="106"/>
      <c r="E51" s="106"/>
      <c r="F51" s="124"/>
      <c r="G51" s="203"/>
      <c r="H51" s="203"/>
      <c r="I51" s="8"/>
    </row>
    <row r="52" spans="1:9" ht="12.75" customHeight="1">
      <c r="A52" s="18"/>
      <c r="B52" s="16"/>
      <c r="C52" s="17"/>
      <c r="D52" s="107"/>
      <c r="E52" s="107"/>
      <c r="F52" s="125"/>
      <c r="G52" s="125"/>
      <c r="H52" s="116"/>
      <c r="I52" s="9"/>
    </row>
    <row r="53" spans="1:9" ht="12.75" customHeight="1">
      <c r="A53" s="11"/>
      <c r="B53" s="9"/>
      <c r="C53" s="10"/>
      <c r="D53" s="108"/>
      <c r="E53" s="108"/>
      <c r="F53" s="126"/>
      <c r="G53" s="126"/>
      <c r="H53" s="117"/>
      <c r="I53" s="9"/>
    </row>
    <row r="54" spans="1:9" ht="12.75" customHeight="1">
      <c r="A54" s="11"/>
      <c r="B54" s="9"/>
      <c r="C54" s="56"/>
      <c r="D54" s="108"/>
      <c r="E54" s="108"/>
      <c r="F54" s="126"/>
      <c r="G54" s="126"/>
      <c r="H54" s="117"/>
      <c r="I54" s="9"/>
    </row>
    <row r="55" spans="1:9" ht="12.75" customHeight="1">
      <c r="A55" s="11"/>
      <c r="B55" s="56"/>
      <c r="D55" s="108"/>
      <c r="E55" s="108"/>
      <c r="F55" s="126"/>
      <c r="G55" s="126"/>
      <c r="H55" s="117"/>
      <c r="I55" s="9"/>
    </row>
    <row r="56" spans="1:9" ht="12.75" customHeight="1">
      <c r="A56" s="11"/>
      <c r="B56" s="56"/>
      <c r="D56" s="108"/>
      <c r="E56" s="108"/>
      <c r="F56" s="126"/>
      <c r="G56" s="126"/>
      <c r="H56" s="117"/>
      <c r="I56" s="9"/>
    </row>
    <row r="57" spans="1:9" ht="12.75" customHeight="1">
      <c r="A57" s="9"/>
      <c r="B57" s="58"/>
      <c r="C57" s="56"/>
      <c r="D57" s="108"/>
      <c r="E57" s="108"/>
      <c r="F57" s="126"/>
      <c r="G57" s="126"/>
      <c r="H57" s="117"/>
      <c r="I57" s="9"/>
    </row>
    <row r="58" spans="1:9" ht="12.75" customHeight="1">
      <c r="A58" s="9"/>
      <c r="B58" s="56"/>
      <c r="C58" s="13"/>
      <c r="D58" s="108"/>
      <c r="E58" s="108"/>
    </row>
    <row r="59" spans="1:9" ht="12.75" customHeight="1">
      <c r="B59" s="57"/>
      <c r="C59" s="59"/>
    </row>
    <row r="60" spans="1:9" ht="12.75" customHeight="1">
      <c r="B60" s="56"/>
      <c r="C60" s="13"/>
      <c r="D60" s="108"/>
      <c r="E60" s="108"/>
    </row>
    <row r="61" spans="1:9" ht="12.75" customHeight="1">
      <c r="B61" s="56"/>
      <c r="C61" s="13"/>
      <c r="D61" s="108"/>
      <c r="E61" s="108"/>
    </row>
    <row r="62" spans="1:9" ht="12.75" customHeight="1">
      <c r="B62" s="60"/>
      <c r="C62" s="13"/>
      <c r="D62" s="109"/>
      <c r="E62" s="109"/>
      <c r="H62" s="119"/>
      <c r="I62" s="57"/>
    </row>
    <row r="63" spans="1:9" ht="12.75" customHeight="1">
      <c r="B63" s="56"/>
      <c r="C63" s="59"/>
      <c r="D63" s="108"/>
      <c r="E63" s="108"/>
      <c r="H63" s="119"/>
      <c r="I63" s="57"/>
    </row>
    <row r="64" spans="1:9" ht="12.75" customHeight="1">
      <c r="B64" s="56"/>
      <c r="C64" s="59"/>
      <c r="D64" s="108"/>
      <c r="E64" s="108"/>
      <c r="H64" s="119"/>
      <c r="I64" s="57"/>
    </row>
    <row r="65" spans="2:9" ht="12.75" customHeight="1">
      <c r="B65" s="56"/>
      <c r="C65" s="59"/>
      <c r="D65" s="108"/>
      <c r="E65" s="108"/>
      <c r="H65" s="119"/>
      <c r="I65" s="61"/>
    </row>
    <row r="66" spans="2:9" ht="12.75" customHeight="1">
      <c r="B66" s="56"/>
      <c r="C66" s="59"/>
      <c r="D66" s="108"/>
      <c r="E66" s="108"/>
      <c r="H66" s="119"/>
      <c r="I66" s="61"/>
    </row>
    <row r="67" spans="2:9" ht="12.75" customHeight="1">
      <c r="B67" s="56"/>
      <c r="C67" s="59"/>
      <c r="D67" s="108"/>
      <c r="E67" s="108"/>
      <c r="H67" s="119"/>
      <c r="I67" s="61"/>
    </row>
    <row r="68" spans="2:9" ht="12.75" customHeight="1">
      <c r="B68" s="56"/>
      <c r="C68" s="59"/>
      <c r="D68" s="108"/>
      <c r="E68" s="108"/>
      <c r="H68" s="119"/>
      <c r="I68" s="61"/>
    </row>
    <row r="69" spans="2:9" ht="12.75" customHeight="1">
      <c r="B69" s="56"/>
      <c r="C69" s="59"/>
      <c r="D69" s="108"/>
      <c r="E69" s="108"/>
      <c r="H69" s="119"/>
      <c r="I69" s="61"/>
    </row>
    <row r="70" spans="2:9" ht="12.75" customHeight="1">
      <c r="H70" s="119"/>
      <c r="I70" s="61"/>
    </row>
    <row r="71" spans="2:9" ht="12.75" customHeight="1">
      <c r="H71" s="119"/>
      <c r="I71" s="61"/>
    </row>
  </sheetData>
  <mergeCells count="16">
    <mergeCell ref="F7:H7"/>
    <mergeCell ref="D7:D8"/>
    <mergeCell ref="B7:B8"/>
    <mergeCell ref="A7:A8"/>
    <mergeCell ref="C7:C8"/>
    <mergeCell ref="G51:H51"/>
    <mergeCell ref="A48:B48"/>
    <mergeCell ref="A50:B50"/>
    <mergeCell ref="F48:H48"/>
    <mergeCell ref="F50:H50"/>
    <mergeCell ref="C49:D50"/>
    <mergeCell ref="A2:H2"/>
    <mergeCell ref="A3:H3"/>
    <mergeCell ref="A4:H4"/>
    <mergeCell ref="A6:H6"/>
    <mergeCell ref="A5:H5"/>
  </mergeCells>
  <phoneticPr fontId="5" type="noConversion"/>
  <printOptions horizontalCentered="1" verticalCentered="1"/>
  <pageMargins left="0.43" right="0.78740157480314965" top="0.19685039370078741" bottom="0.78740157480314965" header="0" footer="0"/>
  <pageSetup scale="95" firstPageNumber="0" fitToHeight="0" orientation="portrait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Blce Gral 4 digitoS MAR DIC</vt:lpstr>
      <vt:lpstr>Blce Gral 4 digitosA MARZO</vt:lpstr>
      <vt:lpstr>esta.ac.ec.y soci 4 digit</vt:lpstr>
      <vt:lpstr>'Blce Gral 4 digitoS MAR DIC'!Área_de_impresión</vt:lpstr>
      <vt:lpstr>'Blce Gral 4 digitosA MARZO'!Área_de_impresión</vt:lpstr>
      <vt:lpstr>'esta.ac.ec.y soci 4 digit'!Área_de_impresión</vt:lpstr>
      <vt:lpstr>'Blce Gral 4 digitoS MAR DIC'!Títulos_a_imprimir</vt:lpstr>
      <vt:lpstr>'Blce Gral 4 digitosA MARZO'!Títulos_a_imprimir</vt:lpstr>
      <vt:lpstr>'esta.ac.ec.y soci 4 digit'!Títulos_a_imprimir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2005</dc:title>
  <dc:subject>Contraloria Valle</dc:subject>
  <dc:creator>LUZ BARBOSA</dc:creator>
  <cp:keywords>Acounting</cp:keywords>
  <dc:description>LEY 716_x000d_
_x000d_
24/12/2001_x000d_
por la cual se expiden normas para el saneamiento de la información contable en el sector público y se dictan disposiciones en materia tributaria y otras disposiciones._x000d_
El Congreso de Colombia _x000d_
_x000d_
DECRETA:_x000d_
_x000d_
Artículo 1°. Del objet</dc:description>
  <cp:lastModifiedBy>JEFE-FINANCIERO</cp:lastModifiedBy>
  <cp:revision>1</cp:revision>
  <cp:lastPrinted>2016-04-11T21:01:26Z</cp:lastPrinted>
  <dcterms:created xsi:type="dcterms:W3CDTF">2005-05-26T06:57:57Z</dcterms:created>
  <dcterms:modified xsi:type="dcterms:W3CDTF">2016-04-26T15:10:20Z</dcterms:modified>
</cp:coreProperties>
</file>