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VC\Documents\LUZ ENELIA\2017\ESTADOS FINANCIEROS 2017\"/>
    </mc:Choice>
  </mc:AlternateContent>
  <bookViews>
    <workbookView xWindow="480" yWindow="690" windowWidth="12120" windowHeight="8520" tabRatio="774"/>
  </bookViews>
  <sheets>
    <sheet name="Blce Gral 4 digitoS jun-jun" sheetId="11" r:id="rId1"/>
    <sheet name="Blce Gral 4 digitoS JUN DIC" sheetId="10" state="hidden" r:id="rId2"/>
    <sheet name="esta.ac.ec.y soci 4 digit" sheetId="8" r:id="rId3"/>
    <sheet name="Blce Gral 4 digitosA MARZO" sheetId="2" state="hidden" r:id="rId4"/>
  </sheets>
  <definedNames>
    <definedName name="_xlnm.Print_Area" localSheetId="1">'Blce Gral 4 digitoS JUN DIC'!$A$1:$O$48</definedName>
    <definedName name="_xlnm.Print_Area" localSheetId="0">'Blce Gral 4 digitoS jun-jun'!$A$1:$O$50</definedName>
    <definedName name="_xlnm.Print_Area" localSheetId="3">'Blce Gral 4 digitosA MARZO'!$A$1:$O$48</definedName>
    <definedName name="_xlnm.Print_Area" localSheetId="2">'esta.ac.ec.y soci 4 digit'!$A$1:$H$49</definedName>
    <definedName name="_xlnm.Print_Titles" localSheetId="1">'Blce Gral 4 digitoS JUN DIC'!$1:$4</definedName>
    <definedName name="_xlnm.Print_Titles" localSheetId="0">'Blce Gral 4 digitoS jun-jun'!$1:$4</definedName>
    <definedName name="_xlnm.Print_Titles" localSheetId="3">'Blce Gral 4 digitosA MARZO'!$1:$3</definedName>
    <definedName name="_xlnm.Print_Titles" localSheetId="2">'esta.ac.ec.y soci 4 digit'!$1:$6</definedName>
  </definedNames>
  <calcPr calcId="152511"/>
</workbook>
</file>

<file path=xl/calcChain.xml><?xml version="1.0" encoding="utf-8"?>
<calcChain xmlns="http://schemas.openxmlformats.org/spreadsheetml/2006/main">
  <c r="F26" i="8" l="1"/>
  <c r="F9" i="11"/>
  <c r="C23" i="11"/>
  <c r="D10" i="8"/>
  <c r="F24" i="11"/>
  <c r="D28" i="11"/>
  <c r="D16" i="11"/>
  <c r="D14" i="8" l="1"/>
  <c r="D28" i="8"/>
  <c r="D35" i="8"/>
  <c r="D21" i="8"/>
  <c r="D9" i="8"/>
  <c r="N19" i="11"/>
  <c r="L8" i="11"/>
  <c r="F39" i="8" l="1"/>
  <c r="F30" i="8"/>
  <c r="F23" i="8"/>
  <c r="C21" i="8"/>
  <c r="C35" i="8"/>
  <c r="L41" i="11"/>
  <c r="K41" i="11"/>
  <c r="D42" i="11"/>
  <c r="C42" i="11"/>
  <c r="N38" i="11"/>
  <c r="N35" i="11"/>
  <c r="F35" i="11"/>
  <c r="F34" i="11"/>
  <c r="D33" i="11"/>
  <c r="C33" i="11"/>
  <c r="F31" i="11"/>
  <c r="F30" i="11"/>
  <c r="N29" i="11"/>
  <c r="F29" i="11"/>
  <c r="L28" i="11"/>
  <c r="K28" i="11"/>
  <c r="F28" i="11"/>
  <c r="F27" i="11"/>
  <c r="N26" i="11"/>
  <c r="F26" i="11"/>
  <c r="L25" i="11"/>
  <c r="K25" i="11"/>
  <c r="F25" i="11"/>
  <c r="D23" i="11"/>
  <c r="N23" i="11"/>
  <c r="L22" i="11"/>
  <c r="K22" i="11"/>
  <c r="F21" i="11"/>
  <c r="K21" i="11"/>
  <c r="F20" i="11"/>
  <c r="D19" i="11"/>
  <c r="C19" i="11"/>
  <c r="L18" i="11"/>
  <c r="K18" i="11"/>
  <c r="F16" i="11"/>
  <c r="N16" i="11"/>
  <c r="F15" i="11"/>
  <c r="L15" i="11"/>
  <c r="K15" i="11"/>
  <c r="F14" i="11"/>
  <c r="F13" i="11"/>
  <c r="N13" i="11"/>
  <c r="D12" i="11"/>
  <c r="C12" i="11"/>
  <c r="N11" i="11"/>
  <c r="N10" i="11"/>
  <c r="F10" i="11"/>
  <c r="N9" i="11"/>
  <c r="K8" i="11"/>
  <c r="D8" i="11"/>
  <c r="C8" i="11"/>
  <c r="D19" i="10"/>
  <c r="C19" i="10"/>
  <c r="F20" i="10"/>
  <c r="F21" i="10"/>
  <c r="F11" i="8"/>
  <c r="F15" i="8"/>
  <c r="F16" i="8"/>
  <c r="F17" i="8"/>
  <c r="F22" i="8"/>
  <c r="F24" i="8"/>
  <c r="F25" i="8"/>
  <c r="F29" i="8"/>
  <c r="F31" i="8"/>
  <c r="F32" i="8"/>
  <c r="F36" i="8"/>
  <c r="F38" i="8"/>
  <c r="L26" i="2"/>
  <c r="D15" i="2"/>
  <c r="D11" i="2" s="1"/>
  <c r="C43" i="10"/>
  <c r="L40" i="10"/>
  <c r="K40" i="10"/>
  <c r="D40" i="10"/>
  <c r="C40" i="10"/>
  <c r="N37" i="10"/>
  <c r="N34" i="10"/>
  <c r="L33" i="10"/>
  <c r="L32" i="10" s="1"/>
  <c r="F34" i="10"/>
  <c r="F33" i="10"/>
  <c r="D32" i="10"/>
  <c r="C32" i="10"/>
  <c r="F30" i="10"/>
  <c r="N28" i="10"/>
  <c r="F29" i="10"/>
  <c r="L27" i="10"/>
  <c r="K27" i="10"/>
  <c r="F28" i="10"/>
  <c r="D27" i="10"/>
  <c r="F27" i="10" s="1"/>
  <c r="N25" i="10"/>
  <c r="F26" i="10"/>
  <c r="L24" i="10"/>
  <c r="K24" i="10"/>
  <c r="F25" i="10"/>
  <c r="F24" i="10"/>
  <c r="N22" i="10"/>
  <c r="C23" i="10"/>
  <c r="L21" i="10"/>
  <c r="L20" i="10" s="1"/>
  <c r="K21" i="10"/>
  <c r="L17" i="10"/>
  <c r="K17" i="10"/>
  <c r="F16" i="10"/>
  <c r="N15" i="10"/>
  <c r="F15" i="10"/>
  <c r="L14" i="10"/>
  <c r="K14" i="10"/>
  <c r="F14" i="10"/>
  <c r="F13" i="10"/>
  <c r="N12" i="10"/>
  <c r="D12" i="10"/>
  <c r="C12" i="10"/>
  <c r="N11" i="10"/>
  <c r="N10" i="10"/>
  <c r="F10" i="10"/>
  <c r="N9" i="10"/>
  <c r="L8" i="10"/>
  <c r="K8" i="10"/>
  <c r="K7" i="10" s="1"/>
  <c r="D8" i="10"/>
  <c r="C8" i="10"/>
  <c r="C7" i="10" s="1"/>
  <c r="K9" i="2"/>
  <c r="N9" i="2" s="1"/>
  <c r="C14" i="8"/>
  <c r="C10" i="8"/>
  <c r="C28" i="8"/>
  <c r="N36" i="2"/>
  <c r="N8" i="2"/>
  <c r="N10" i="2"/>
  <c r="N11" i="2"/>
  <c r="N14" i="2"/>
  <c r="N21" i="2"/>
  <c r="N24" i="2"/>
  <c r="N27" i="2"/>
  <c r="N34" i="2"/>
  <c r="L7" i="2"/>
  <c r="L16" i="2"/>
  <c r="K16" i="2"/>
  <c r="F9" i="2"/>
  <c r="F12" i="2"/>
  <c r="F13" i="2"/>
  <c r="F14" i="2"/>
  <c r="F15" i="2"/>
  <c r="F22" i="2"/>
  <c r="F23" i="2"/>
  <c r="F24" i="2"/>
  <c r="F26" i="2"/>
  <c r="F27" i="2"/>
  <c r="F28" i="2"/>
  <c r="F32" i="2"/>
  <c r="F33" i="2"/>
  <c r="C7" i="2"/>
  <c r="C11" i="2"/>
  <c r="C31" i="2"/>
  <c r="C21" i="2"/>
  <c r="C18" i="2"/>
  <c r="K39" i="2"/>
  <c r="K26" i="2"/>
  <c r="K23" i="2"/>
  <c r="K20" i="2"/>
  <c r="K13" i="2"/>
  <c r="C42" i="2"/>
  <c r="C39" i="2" s="1"/>
  <c r="D39" i="2"/>
  <c r="L39" i="2"/>
  <c r="L23" i="2"/>
  <c r="L13" i="2"/>
  <c r="N13" i="2" s="1"/>
  <c r="L20" i="2"/>
  <c r="D31" i="2"/>
  <c r="D18" i="2"/>
  <c r="D21" i="2"/>
  <c r="D7" i="2"/>
  <c r="D18" i="11" l="1"/>
  <c r="K7" i="11"/>
  <c r="K31" i="11" s="1"/>
  <c r="M12" i="11" s="1"/>
  <c r="C7" i="11"/>
  <c r="N18" i="11"/>
  <c r="C18" i="11"/>
  <c r="F18" i="11" s="1"/>
  <c r="N25" i="11"/>
  <c r="N22" i="11"/>
  <c r="F12" i="11"/>
  <c r="F33" i="11"/>
  <c r="F19" i="11"/>
  <c r="F35" i="8"/>
  <c r="L21" i="11"/>
  <c r="N21" i="11" s="1"/>
  <c r="F28" i="8"/>
  <c r="C20" i="8"/>
  <c r="F14" i="8"/>
  <c r="F10" i="8"/>
  <c r="C9" i="8"/>
  <c r="N28" i="11"/>
  <c r="L7" i="11"/>
  <c r="D7" i="11"/>
  <c r="F8" i="11"/>
  <c r="M23" i="11"/>
  <c r="N8" i="11"/>
  <c r="N15" i="11"/>
  <c r="F23" i="11"/>
  <c r="L7" i="10"/>
  <c r="L30" i="10" s="1"/>
  <c r="L39" i="10" s="1"/>
  <c r="D7" i="10"/>
  <c r="N21" i="10"/>
  <c r="N27" i="10"/>
  <c r="F19" i="10"/>
  <c r="F32" i="10"/>
  <c r="F12" i="10"/>
  <c r="N23" i="2"/>
  <c r="N20" i="2"/>
  <c r="K7" i="2"/>
  <c r="N26" i="2"/>
  <c r="L6" i="2"/>
  <c r="N7" i="2"/>
  <c r="F7" i="10"/>
  <c r="F8" i="10"/>
  <c r="D23" i="10"/>
  <c r="F23" i="10" s="1"/>
  <c r="C18" i="10"/>
  <c r="N8" i="10"/>
  <c r="N14" i="10"/>
  <c r="N24" i="10"/>
  <c r="K20" i="10"/>
  <c r="K6" i="2"/>
  <c r="K19" i="2"/>
  <c r="F21" i="2"/>
  <c r="F11" i="2"/>
  <c r="F7" i="2"/>
  <c r="F31" i="2"/>
  <c r="C17" i="2"/>
  <c r="F25" i="2"/>
  <c r="C6" i="2"/>
  <c r="L19" i="2"/>
  <c r="D6" i="2"/>
  <c r="D17" i="2"/>
  <c r="M19" i="11" l="1"/>
  <c r="M31" i="11"/>
  <c r="M7" i="11"/>
  <c r="M11" i="11"/>
  <c r="M18" i="11"/>
  <c r="M25" i="11"/>
  <c r="M13" i="11"/>
  <c r="M21" i="11"/>
  <c r="M28" i="11"/>
  <c r="M16" i="11"/>
  <c r="N7" i="11"/>
  <c r="M8" i="11"/>
  <c r="M26" i="11"/>
  <c r="M9" i="11"/>
  <c r="D41" i="11"/>
  <c r="N7" i="10"/>
  <c r="M15" i="11"/>
  <c r="M22" i="11"/>
  <c r="M29" i="11"/>
  <c r="M10" i="11"/>
  <c r="C41" i="11"/>
  <c r="L31" i="11"/>
  <c r="N31" i="11" s="1"/>
  <c r="D20" i="8"/>
  <c r="G20" i="8" s="1"/>
  <c r="F21" i="8"/>
  <c r="G14" i="8"/>
  <c r="G26" i="8"/>
  <c r="F9" i="8"/>
  <c r="C41" i="8"/>
  <c r="F7" i="11"/>
  <c r="L30" i="2"/>
  <c r="N19" i="2"/>
  <c r="C39" i="10"/>
  <c r="E18" i="10"/>
  <c r="D18" i="10"/>
  <c r="D39" i="10" s="1"/>
  <c r="N20" i="10"/>
  <c r="K30" i="10"/>
  <c r="N6" i="2"/>
  <c r="K30" i="2"/>
  <c r="C38" i="2"/>
  <c r="E6" i="2" s="1"/>
  <c r="F6" i="2"/>
  <c r="F17" i="2"/>
  <c r="G21" i="8"/>
  <c r="G35" i="8"/>
  <c r="G11" i="8"/>
  <c r="G15" i="8"/>
  <c r="G17" i="8"/>
  <c r="G23" i="8"/>
  <c r="G25" i="8"/>
  <c r="G29" i="8"/>
  <c r="G31" i="8"/>
  <c r="G37" i="8"/>
  <c r="G39" i="8"/>
  <c r="G16" i="8"/>
  <c r="G22" i="8"/>
  <c r="G24" i="8"/>
  <c r="G28" i="8"/>
  <c r="G30" i="8"/>
  <c r="G32" i="8"/>
  <c r="G36" i="8"/>
  <c r="G38" i="8"/>
  <c r="G10" i="8"/>
  <c r="D38" i="2"/>
  <c r="E25" i="11" l="1"/>
  <c r="E24" i="11"/>
  <c r="E23" i="11"/>
  <c r="E28" i="11"/>
  <c r="E18" i="11"/>
  <c r="E21" i="11"/>
  <c r="E13" i="11"/>
  <c r="E15" i="11"/>
  <c r="E26" i="11"/>
  <c r="E16" i="11"/>
  <c r="E34" i="11"/>
  <c r="E12" i="11"/>
  <c r="E20" i="11"/>
  <c r="E33" i="11"/>
  <c r="E19" i="11"/>
  <c r="E41" i="11"/>
  <c r="F41" i="11"/>
  <c r="E27" i="11"/>
  <c r="E10" i="11"/>
  <c r="E8" i="11"/>
  <c r="E30" i="11"/>
  <c r="E31" i="11"/>
  <c r="E35" i="11"/>
  <c r="E29" i="11"/>
  <c r="E7" i="11"/>
  <c r="E14" i="11"/>
  <c r="E9" i="11"/>
  <c r="F18" i="10"/>
  <c r="D41" i="8"/>
  <c r="L36" i="11" s="1"/>
  <c r="L34" i="11" s="1"/>
  <c r="F20" i="8"/>
  <c r="K35" i="10"/>
  <c r="K35" i="2"/>
  <c r="K33" i="2" s="1"/>
  <c r="K36" i="11"/>
  <c r="E20" i="10"/>
  <c r="E19" i="10"/>
  <c r="E13" i="2"/>
  <c r="E23" i="2"/>
  <c r="E27" i="2"/>
  <c r="E33" i="2"/>
  <c r="E12" i="2"/>
  <c r="E22" i="2"/>
  <c r="E26" i="2"/>
  <c r="E32" i="2"/>
  <c r="E11" i="2"/>
  <c r="E15" i="2"/>
  <c r="E25" i="2"/>
  <c r="E31" i="2"/>
  <c r="E9" i="2"/>
  <c r="E8" i="2"/>
  <c r="E14" i="2"/>
  <c r="E19" i="2"/>
  <c r="E24" i="2"/>
  <c r="E28" i="2"/>
  <c r="E38" i="2"/>
  <c r="E21" i="2"/>
  <c r="E7" i="2"/>
  <c r="E18" i="2"/>
  <c r="E17" i="2"/>
  <c r="N30" i="10"/>
  <c r="M25" i="10"/>
  <c r="M22" i="10"/>
  <c r="M15" i="10"/>
  <c r="M12" i="10"/>
  <c r="M10" i="10"/>
  <c r="M28" i="10"/>
  <c r="M30" i="10"/>
  <c r="M18" i="10"/>
  <c r="M9" i="10"/>
  <c r="M27" i="10"/>
  <c r="M21" i="10"/>
  <c r="M17" i="10"/>
  <c r="M11" i="10"/>
  <c r="M8" i="10"/>
  <c r="M7" i="10"/>
  <c r="M24" i="10"/>
  <c r="M14" i="10"/>
  <c r="E25" i="10"/>
  <c r="E14" i="10"/>
  <c r="E28" i="10"/>
  <c r="E34" i="10"/>
  <c r="E26" i="10"/>
  <c r="E23" i="10"/>
  <c r="E16" i="10"/>
  <c r="E15" i="10"/>
  <c r="E12" i="10"/>
  <c r="F39" i="10"/>
  <c r="E30" i="10"/>
  <c r="E29" i="10"/>
  <c r="E27" i="10"/>
  <c r="E21" i="10"/>
  <c r="E33" i="10"/>
  <c r="E10" i="10"/>
  <c r="E39" i="10"/>
  <c r="E24" i="10"/>
  <c r="E13" i="10"/>
  <c r="E9" i="10"/>
  <c r="E32" i="10"/>
  <c r="E8" i="10"/>
  <c r="E7" i="10"/>
  <c r="M20" i="10"/>
  <c r="M14" i="2"/>
  <c r="M20" i="2"/>
  <c r="M26" i="2"/>
  <c r="M8" i="2"/>
  <c r="M24" i="2"/>
  <c r="M11" i="2"/>
  <c r="M23" i="2"/>
  <c r="N30" i="2"/>
  <c r="M10" i="2"/>
  <c r="M16" i="2"/>
  <c r="M21" i="2"/>
  <c r="M27" i="2"/>
  <c r="M13" i="2"/>
  <c r="M19" i="2"/>
  <c r="M17" i="2"/>
  <c r="M30" i="2"/>
  <c r="M7" i="2"/>
  <c r="M9" i="2"/>
  <c r="M6" i="2"/>
  <c r="F38" i="2"/>
  <c r="L35" i="2" l="1"/>
  <c r="L33" i="2" s="1"/>
  <c r="L32" i="2" s="1"/>
  <c r="L38" i="2" s="1"/>
  <c r="L33" i="11"/>
  <c r="L40" i="11" s="1"/>
  <c r="G41" i="8"/>
  <c r="F41" i="8"/>
  <c r="K34" i="11"/>
  <c r="K33" i="11" s="1"/>
  <c r="N35" i="10"/>
  <c r="K33" i="10"/>
  <c r="K32" i="2"/>
  <c r="M33" i="2" s="1"/>
  <c r="N33" i="2" l="1"/>
  <c r="N35" i="2"/>
  <c r="N36" i="11"/>
  <c r="N34" i="11"/>
  <c r="K32" i="10"/>
  <c r="N33" i="10"/>
  <c r="M36" i="11"/>
  <c r="K40" i="11"/>
  <c r="M35" i="11"/>
  <c r="M38" i="11"/>
  <c r="M37" i="11"/>
  <c r="N33" i="11"/>
  <c r="M34" i="11"/>
  <c r="K38" i="2"/>
  <c r="M34" i="2"/>
  <c r="N32" i="2"/>
  <c r="M36" i="2"/>
  <c r="M35" i="2"/>
  <c r="N40" i="11" l="1"/>
  <c r="M33" i="10"/>
  <c r="M34" i="10"/>
  <c r="M37" i="10"/>
  <c r="M36" i="10"/>
  <c r="N32" i="10"/>
  <c r="K39" i="10"/>
  <c r="N39" i="10" s="1"/>
  <c r="M35" i="10"/>
  <c r="N38" i="2"/>
</calcChain>
</file>

<file path=xl/sharedStrings.xml><?xml version="1.0" encoding="utf-8"?>
<sst xmlns="http://schemas.openxmlformats.org/spreadsheetml/2006/main" count="297" uniqueCount="130">
  <si>
    <t>NIT: 800090735-1</t>
  </si>
  <si>
    <t>ACTIVO</t>
  </si>
  <si>
    <t>CORRIENTE</t>
  </si>
  <si>
    <t>Efectivo</t>
  </si>
  <si>
    <t>Deudores</t>
  </si>
  <si>
    <t>Otros Activos</t>
  </si>
  <si>
    <t>NO CORRIENTE</t>
  </si>
  <si>
    <t>Propiedad planta y Equipo</t>
  </si>
  <si>
    <t>TOTAL ACTIVOS</t>
  </si>
  <si>
    <t>PASIVO</t>
  </si>
  <si>
    <t>Cuentas por Pagar</t>
  </si>
  <si>
    <t>Obligaciones Laborales</t>
  </si>
  <si>
    <t>TOTAL PASIVO</t>
  </si>
  <si>
    <t>PATRIMONIO</t>
  </si>
  <si>
    <t>Caja</t>
  </si>
  <si>
    <t>Bancos y Corporaciones</t>
  </si>
  <si>
    <t>Otros Deudores</t>
  </si>
  <si>
    <t>Redes, Lineas y Cables</t>
  </si>
  <si>
    <t>Maquinaria y Equipo</t>
  </si>
  <si>
    <t xml:space="preserve">Muebles, Enseres y Eq. de Oficina </t>
  </si>
  <si>
    <t>Equipo de Transporte</t>
  </si>
  <si>
    <t xml:space="preserve">Equipos de Comedor Cocina y Despensa </t>
  </si>
  <si>
    <t>Depreciación Acumulada</t>
  </si>
  <si>
    <t>Intangibles</t>
  </si>
  <si>
    <t>Amortización Acumulada Intangible</t>
  </si>
  <si>
    <t xml:space="preserve">Adquisición de Bienes y Servicios </t>
  </si>
  <si>
    <t>Acreedores</t>
  </si>
  <si>
    <t>Retención en la Fuente</t>
  </si>
  <si>
    <t>Salarios y Prestaciones Sociales</t>
  </si>
  <si>
    <t>Hacienda Pública</t>
  </si>
  <si>
    <t>Capital Fiscal</t>
  </si>
  <si>
    <t xml:space="preserve">Resultado del Ejercicio </t>
  </si>
  <si>
    <t xml:space="preserve">Patrimonio Público Incorporado </t>
  </si>
  <si>
    <t>Otros Pasivos</t>
  </si>
  <si>
    <t>COD.</t>
  </si>
  <si>
    <t>Ingresos no Tributarios</t>
  </si>
  <si>
    <t>TOTAL PASIVO + PATRIMONIO</t>
  </si>
  <si>
    <t>COD</t>
  </si>
  <si>
    <t>(Miles de Pesos)</t>
  </si>
  <si>
    <t>VARIACION</t>
  </si>
  <si>
    <t>INGRESOS</t>
  </si>
  <si>
    <t>INGRESOS FISCALES</t>
  </si>
  <si>
    <t>No Tributarios</t>
  </si>
  <si>
    <t>OTROS INGRESOS</t>
  </si>
  <si>
    <t>Financieros</t>
  </si>
  <si>
    <t>Extraordinarios</t>
  </si>
  <si>
    <t>Ajustes ejercicios Anteriores</t>
  </si>
  <si>
    <t>GASTOS</t>
  </si>
  <si>
    <t>DE ADMINISTRACION</t>
  </si>
  <si>
    <t>Sueldos y Salarios</t>
  </si>
  <si>
    <t>Contribuciones Efectivas</t>
  </si>
  <si>
    <t>Aportes sobre la Nomina</t>
  </si>
  <si>
    <t>Generales</t>
  </si>
  <si>
    <t>DE OPERACIÓN</t>
  </si>
  <si>
    <t>Gastos Generales de Operación</t>
  </si>
  <si>
    <t>OTROS GASTOS</t>
  </si>
  <si>
    <t>Ajustes de Ejercicios Anteriores</t>
  </si>
  <si>
    <t>RESULTADO DEL EJERCICIO</t>
  </si>
  <si>
    <t>CONTRALORIA DEPARTAMENTAL DEL VALLE DEL CAUCA</t>
  </si>
  <si>
    <t>( En miles de pesos )</t>
  </si>
  <si>
    <t>Recursos Entregados En Administracion</t>
  </si>
  <si>
    <t>Deudoras de Control</t>
  </si>
  <si>
    <t>Acreedoras de Control</t>
  </si>
  <si>
    <t>Recaudos a favor de Terceros</t>
  </si>
  <si>
    <t>Deudas de Dificil Recaudo</t>
  </si>
  <si>
    <t>Equipo de Comunicación y Computacion</t>
  </si>
  <si>
    <t>Responsabilidades Contigentes ( Db)</t>
  </si>
  <si>
    <t>Responsabilidades Contigentes</t>
  </si>
  <si>
    <t>Derechos contigentes</t>
  </si>
  <si>
    <t>CUENTAS DE ORDEN  DEUDORAS</t>
  </si>
  <si>
    <t>CUENTAS DE ORDEN ACREEDORAS</t>
  </si>
  <si>
    <t>Derechos contigentes ( Cr )</t>
  </si>
  <si>
    <t>Pensiones y prestaciones</t>
  </si>
  <si>
    <t xml:space="preserve">Avances y Anticipos Entregados </t>
  </si>
  <si>
    <t>.</t>
  </si>
  <si>
    <t>codigo</t>
  </si>
  <si>
    <t>Depositos recibidos en garantia</t>
  </si>
  <si>
    <t>Nota</t>
  </si>
  <si>
    <t>Otras cuentas por pagar</t>
  </si>
  <si>
    <t>LUZ ENELIA BARBOSA RAMIREZ</t>
  </si>
  <si>
    <t>T.P. 66758-T</t>
  </si>
  <si>
    <t>Contador Público</t>
  </si>
  <si>
    <t>Cuentas</t>
  </si>
  <si>
    <t>Comisiones</t>
  </si>
  <si>
    <t>ESTADO DE ACTIVIDAD FINANCIERA, ECONOMICA, SOCIAL Y AMBIENTAL</t>
  </si>
  <si>
    <t>MARZO 31 2016</t>
  </si>
  <si>
    <t xml:space="preserve"> SALDOS INICIALES  A DIC 31 2015</t>
  </si>
  <si>
    <t>% Part 2016</t>
  </si>
  <si>
    <t>JOSE IGNACIO ARANGO BERNAL</t>
  </si>
  <si>
    <t xml:space="preserve">Contralor Departamento del Valle del Cauca </t>
  </si>
  <si>
    <t>HECTOR ALEJANDRO PAZ GOMEZ</t>
  </si>
  <si>
    <t>Director Administrativo Gestión Humana y Financiera</t>
  </si>
  <si>
    <t>Pasivos Estimados</t>
  </si>
  <si>
    <t>Provisión para prestaciones Sociales</t>
  </si>
  <si>
    <t xml:space="preserve">Contralor Deptal del Valle del Cauca </t>
  </si>
  <si>
    <t>Director Admon de Gestion Humana y Financiera</t>
  </si>
  <si>
    <t xml:space="preserve">Subd.Admon para  Recursos Financieros    </t>
  </si>
  <si>
    <t>Devoluciones y descuentos</t>
  </si>
  <si>
    <t>MARZO 31 2015</t>
  </si>
  <si>
    <t>% Var   16/15</t>
  </si>
  <si>
    <t>% Var  16/15</t>
  </si>
  <si>
    <t>Ingresos Recibidos por Anticipado</t>
  </si>
  <si>
    <t>BALANCE GENERAL COMPARATIVO  A MARZO 31 DE 2016</t>
  </si>
  <si>
    <t>A JUNIO 30 DE 2016</t>
  </si>
  <si>
    <t>BALANCE GENERAL TRIMESTRAL DE ENERO 01  A JUNIO 30 DE 2016</t>
  </si>
  <si>
    <t>JUNIO 30 2016</t>
  </si>
  <si>
    <t>% Var   Semestre</t>
  </si>
  <si>
    <t>% Part /Act Tt 2016</t>
  </si>
  <si>
    <t>% Part/ Pas TT 2016</t>
  </si>
  <si>
    <t>JUNIO 30 2015</t>
  </si>
  <si>
    <t>Impuestos, contribuciones y tasas</t>
  </si>
  <si>
    <t>SEPTIEMBRE 30 2016</t>
  </si>
  <si>
    <t>LUIS FERNANDO ZULUAGA GIRALDO</t>
  </si>
  <si>
    <t>Impuestos, contribuciones y tasas por pagar</t>
  </si>
  <si>
    <t xml:space="preserve">Contralor Departamental del Valle del Cauca </t>
  </si>
  <si>
    <t>Provisiones, agotamiento, depreciación y amortizaciones</t>
  </si>
  <si>
    <t>Contador Público T.P. 94655-T</t>
  </si>
  <si>
    <t>T.P. 94655-T</t>
  </si>
  <si>
    <t>PORC PART(%)</t>
  </si>
  <si>
    <t>SEPTIEMBRE 30 2017</t>
  </si>
  <si>
    <t>% Part/ Pas TT 2017</t>
  </si>
  <si>
    <t>% Part /Act Tt 2017</t>
  </si>
  <si>
    <t xml:space="preserve">% Var 17/16   </t>
  </si>
  <si>
    <t>% Var    17/16</t>
  </si>
  <si>
    <t>BALANCE GENERAL INTERMEDIO COMPARATIVO  2017-2016</t>
  </si>
  <si>
    <t xml:space="preserve">CON CORTE A SEPTIEMBRE 30 </t>
  </si>
  <si>
    <t>Bienes muebles en bodega</t>
  </si>
  <si>
    <t>DE ENERO 01 A SEPTIEMBRE 30 COMPARATIVO</t>
  </si>
  <si>
    <t>VAR 17/16</t>
  </si>
  <si>
    <t xml:space="preserve">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</si>
</sst>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_-* #,##0.00\ _€_-;\-* #,##0.00\ _€_-;_-* &quot;-&quot;??\ _€_-;_-@_-"/>
    <numFmt numFmtId="165" formatCode="&quot;$&quot;\ #,##0;[Red]&quot;$&quot;\ \-#,##0"/>
    <numFmt numFmtId="166" formatCode="0;[Red]0"/>
    <numFmt numFmtId="167" formatCode="#,##0;[Red]#,##0"/>
    <numFmt numFmtId="168" formatCode="[$$-340A]\ #,##0;[Red][$$-340A]\ #,##0"/>
    <numFmt numFmtId="169" formatCode="_-* #,##0\ _€_-;\-* #,##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1" fillId="0" borderId="0" xfId="0" applyFont="1"/>
    <xf numFmtId="167" fontId="3" fillId="0" borderId="0" xfId="0" applyNumberFormat="1" applyFont="1" applyFill="1" applyBorder="1"/>
    <xf numFmtId="167" fontId="2" fillId="0" borderId="0" xfId="0" applyNumberFormat="1" applyFont="1" applyFill="1" applyBorder="1"/>
    <xf numFmtId="166" fontId="2" fillId="0" borderId="0" xfId="0" applyNumberFormat="1" applyFont="1" applyFill="1" applyBorder="1"/>
    <xf numFmtId="167" fontId="6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164" fontId="1" fillId="0" borderId="0" xfId="1" applyFont="1" applyAlignment="1">
      <alignment vertical="center"/>
    </xf>
    <xf numFmtId="167" fontId="8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7" fillId="0" borderId="0" xfId="0" applyNumberFormat="1" applyFont="1" applyFill="1" applyBorder="1"/>
    <xf numFmtId="166" fontId="6" fillId="0" borderId="5" xfId="0" applyNumberFormat="1" applyFont="1" applyFill="1" applyBorder="1" applyAlignment="1">
      <alignment horizontal="left"/>
    </xf>
    <xf numFmtId="168" fontId="7" fillId="0" borderId="0" xfId="0" applyNumberFormat="1" applyFont="1" applyFill="1" applyBorder="1"/>
    <xf numFmtId="167" fontId="6" fillId="0" borderId="6" xfId="0" applyNumberFormat="1" applyFont="1" applyFill="1" applyBorder="1"/>
    <xf numFmtId="166" fontId="4" fillId="0" borderId="5" xfId="0" applyNumberFormat="1" applyFont="1" applyFill="1" applyBorder="1" applyAlignment="1">
      <alignment horizontal="left"/>
    </xf>
    <xf numFmtId="167" fontId="4" fillId="0" borderId="6" xfId="0" applyNumberFormat="1" applyFont="1" applyFill="1" applyBorder="1"/>
    <xf numFmtId="3" fontId="6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left"/>
    </xf>
    <xf numFmtId="165" fontId="7" fillId="0" borderId="7" xfId="0" applyNumberFormat="1" applyFont="1" applyFill="1" applyBorder="1"/>
    <xf numFmtId="167" fontId="6" fillId="0" borderId="0" xfId="0" applyNumberFormat="1" applyFont="1" applyFill="1" applyBorder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9" fontId="6" fillId="0" borderId="0" xfId="2" applyFont="1" applyFill="1" applyBorder="1" applyAlignment="1">
      <alignment horizontal="left"/>
    </xf>
    <xf numFmtId="9" fontId="2" fillId="0" borderId="0" xfId="2" applyFont="1" applyFill="1" applyBorder="1"/>
    <xf numFmtId="0" fontId="11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5" fontId="7" fillId="0" borderId="0" xfId="0" applyNumberFormat="1" applyFont="1" applyFill="1" applyBorder="1"/>
    <xf numFmtId="167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167" fontId="10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vertical="center"/>
    </xf>
    <xf numFmtId="165" fontId="6" fillId="2" borderId="11" xfId="0" applyNumberFormat="1" applyFont="1" applyFill="1" applyBorder="1"/>
    <xf numFmtId="167" fontId="1" fillId="0" borderId="1" xfId="0" applyNumberFormat="1" applyFont="1" applyFill="1" applyBorder="1"/>
    <xf numFmtId="165" fontId="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64" fontId="8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8" fillId="3" borderId="0" xfId="1" applyFont="1" applyFill="1" applyAlignment="1">
      <alignment vertical="center"/>
    </xf>
    <xf numFmtId="169" fontId="0" fillId="0" borderId="0" xfId="1" applyNumberFormat="1" applyFont="1" applyAlignment="1">
      <alignment vertical="center"/>
    </xf>
    <xf numFmtId="166" fontId="7" fillId="0" borderId="5" xfId="0" applyNumberFormat="1" applyFont="1" applyFill="1" applyBorder="1" applyAlignment="1">
      <alignment horizontal="left"/>
    </xf>
    <xf numFmtId="0" fontId="7" fillId="0" borderId="0" xfId="1" applyNumberFormat="1" applyFont="1" applyFill="1" applyBorder="1"/>
    <xf numFmtId="9" fontId="7" fillId="0" borderId="0" xfId="2" applyFont="1" applyFill="1" applyBorder="1"/>
    <xf numFmtId="9" fontId="6" fillId="0" borderId="0" xfId="2" applyFont="1" applyFill="1" applyBorder="1"/>
    <xf numFmtId="9" fontId="4" fillId="0" borderId="0" xfId="2" applyFont="1" applyFill="1" applyBorder="1"/>
    <xf numFmtId="9" fontId="1" fillId="0" borderId="0" xfId="2" applyFont="1" applyFill="1" applyBorder="1"/>
    <xf numFmtId="167" fontId="7" fillId="0" borderId="6" xfId="0" applyNumberFormat="1" applyFont="1" applyFill="1" applyBorder="1"/>
    <xf numFmtId="166" fontId="13" fillId="0" borderId="5" xfId="0" applyNumberFormat="1" applyFont="1" applyFill="1" applyBorder="1" applyAlignment="1">
      <alignment horizontal="left"/>
    </xf>
    <xf numFmtId="167" fontId="13" fillId="0" borderId="0" xfId="0" applyNumberFormat="1" applyFont="1" applyFill="1" applyBorder="1"/>
    <xf numFmtId="9" fontId="13" fillId="0" borderId="0" xfId="2" applyFont="1" applyFill="1" applyBorder="1"/>
    <xf numFmtId="167" fontId="8" fillId="0" borderId="0" xfId="0" applyNumberFormat="1" applyFont="1" applyFill="1" applyBorder="1"/>
    <xf numFmtId="166" fontId="8" fillId="0" borderId="5" xfId="0" applyNumberFormat="1" applyFont="1" applyFill="1" applyBorder="1" applyAlignment="1">
      <alignment horizontal="left"/>
    </xf>
    <xf numFmtId="9" fontId="8" fillId="0" borderId="0" xfId="2" applyFont="1" applyFill="1" applyBorder="1"/>
    <xf numFmtId="3" fontId="8" fillId="0" borderId="0" xfId="0" applyNumberFormat="1" applyFont="1" applyFill="1" applyBorder="1"/>
    <xf numFmtId="167" fontId="1" fillId="0" borderId="6" xfId="0" applyNumberFormat="1" applyFont="1" applyFill="1" applyBorder="1"/>
    <xf numFmtId="167" fontId="1" fillId="0" borderId="6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166" fontId="15" fillId="0" borderId="16" xfId="0" applyNumberFormat="1" applyFont="1" applyFill="1" applyBorder="1" applyAlignment="1">
      <alignment vertical="top" wrapText="1"/>
    </xf>
    <xf numFmtId="167" fontId="15" fillId="0" borderId="14" xfId="0" applyNumberFormat="1" applyFont="1" applyFill="1" applyBorder="1" applyAlignment="1">
      <alignment vertical="top" wrapText="1"/>
    </xf>
    <xf numFmtId="167" fontId="15" fillId="0" borderId="14" xfId="0" applyNumberFormat="1" applyFont="1" applyFill="1" applyBorder="1" applyAlignment="1">
      <alignment horizontal="right" vertical="top" wrapText="1"/>
    </xf>
    <xf numFmtId="9" fontId="15" fillId="0" borderId="14" xfId="2" applyFont="1" applyFill="1" applyBorder="1" applyAlignment="1">
      <alignment horizontal="right" vertical="top" wrapText="1"/>
    </xf>
    <xf numFmtId="167" fontId="16" fillId="0" borderId="14" xfId="0" applyNumberFormat="1" applyFont="1" applyFill="1" applyBorder="1" applyAlignment="1">
      <alignment vertical="top" wrapText="1"/>
    </xf>
    <xf numFmtId="167" fontId="16" fillId="0" borderId="14" xfId="0" applyNumberFormat="1" applyFont="1" applyFill="1" applyBorder="1" applyAlignment="1">
      <alignment horizontal="center" vertical="top" wrapText="1"/>
    </xf>
    <xf numFmtId="167" fontId="15" fillId="0" borderId="15" xfId="0" applyNumberFormat="1" applyFont="1" applyFill="1" applyBorder="1" applyAlignment="1">
      <alignment horizontal="right" vertical="top" wrapText="1"/>
    </xf>
    <xf numFmtId="167" fontId="17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/>
    <xf numFmtId="166" fontId="2" fillId="0" borderId="5" xfId="0" applyNumberFormat="1" applyFont="1" applyFill="1" applyBorder="1"/>
    <xf numFmtId="166" fontId="8" fillId="0" borderId="5" xfId="0" applyNumberFormat="1" applyFont="1" applyFill="1" applyBorder="1"/>
    <xf numFmtId="166" fontId="7" fillId="0" borderId="5" xfId="0" applyNumberFormat="1" applyFont="1" applyFill="1" applyBorder="1"/>
    <xf numFmtId="166" fontId="1" fillId="0" borderId="5" xfId="0" applyNumberFormat="1" applyFont="1" applyFill="1" applyBorder="1"/>
    <xf numFmtId="166" fontId="1" fillId="0" borderId="8" xfId="0" applyNumberFormat="1" applyFont="1" applyFill="1" applyBorder="1"/>
    <xf numFmtId="9" fontId="1" fillId="0" borderId="1" xfId="2" applyFont="1" applyFill="1" applyBorder="1"/>
    <xf numFmtId="3" fontId="1" fillId="0" borderId="1" xfId="0" applyNumberFormat="1" applyFont="1" applyFill="1" applyBorder="1"/>
    <xf numFmtId="166" fontId="1" fillId="0" borderId="6" xfId="0" applyNumberFormat="1" applyFont="1" applyFill="1" applyBorder="1" applyAlignment="1">
      <alignment horizontal="center"/>
    </xf>
    <xf numFmtId="167" fontId="1" fillId="0" borderId="9" xfId="0" applyNumberFormat="1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169" fontId="11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Alignment="1">
      <alignment vertical="center"/>
    </xf>
    <xf numFmtId="169" fontId="8" fillId="0" borderId="0" xfId="1" applyNumberFormat="1" applyFont="1" applyFill="1" applyAlignment="1">
      <alignment vertical="center"/>
    </xf>
    <xf numFmtId="169" fontId="8" fillId="0" borderId="0" xfId="1" applyNumberFormat="1" applyFont="1" applyAlignment="1">
      <alignment vertical="center"/>
    </xf>
    <xf numFmtId="169" fontId="8" fillId="3" borderId="0" xfId="1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vertical="center"/>
    </xf>
    <xf numFmtId="0" fontId="11" fillId="0" borderId="11" xfId="2" applyNumberFormat="1" applyFont="1" applyFill="1" applyBorder="1" applyAlignment="1">
      <alignment vertical="center"/>
    </xf>
    <xf numFmtId="0" fontId="11" fillId="0" borderId="12" xfId="2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1" applyNumberFormat="1" applyFont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9" fontId="11" fillId="0" borderId="0" xfId="2" applyFont="1" applyFill="1" applyBorder="1" applyAlignment="1">
      <alignment vertical="center"/>
    </xf>
    <xf numFmtId="9" fontId="14" fillId="0" borderId="14" xfId="2" applyFont="1" applyFill="1" applyBorder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9" fontId="6" fillId="0" borderId="0" xfId="2" applyFont="1" applyFill="1" applyAlignment="1">
      <alignment horizontal="center" vertical="center"/>
    </xf>
    <xf numFmtId="9" fontId="8" fillId="0" borderId="0" xfId="2" applyFont="1" applyFill="1" applyAlignment="1">
      <alignment vertical="center"/>
    </xf>
    <xf numFmtId="9" fontId="8" fillId="0" borderId="0" xfId="2" applyFont="1" applyAlignment="1">
      <alignment vertical="center"/>
    </xf>
    <xf numFmtId="9" fontId="0" fillId="0" borderId="0" xfId="2" applyFont="1" applyAlignment="1">
      <alignment vertical="center"/>
    </xf>
    <xf numFmtId="9" fontId="14" fillId="0" borderId="13" xfId="2" applyFont="1" applyFill="1" applyBorder="1" applyAlignment="1">
      <alignment horizontal="center" vertical="center"/>
    </xf>
    <xf numFmtId="9" fontId="10" fillId="0" borderId="0" xfId="2" applyFont="1" applyFill="1" applyBorder="1" applyAlignment="1">
      <alignment vertical="center"/>
    </xf>
    <xf numFmtId="9" fontId="8" fillId="0" borderId="6" xfId="2" applyFont="1" applyFill="1" applyBorder="1" applyAlignment="1">
      <alignment vertical="center"/>
    </xf>
    <xf numFmtId="167" fontId="9" fillId="0" borderId="11" xfId="0" applyNumberFormat="1" applyFont="1" applyFill="1" applyBorder="1" applyAlignment="1">
      <alignment vertical="center"/>
    </xf>
    <xf numFmtId="169" fontId="10" fillId="0" borderId="12" xfId="1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/>
    <xf numFmtId="0" fontId="5" fillId="0" borderId="5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 vertical="center"/>
    </xf>
    <xf numFmtId="167" fontId="14" fillId="0" borderId="6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169" fontId="8" fillId="0" borderId="0" xfId="0" applyNumberFormat="1" applyFont="1" applyBorder="1" applyAlignment="1">
      <alignment vertical="center"/>
    </xf>
    <xf numFmtId="167" fontId="5" fillId="0" borderId="0" xfId="0" applyNumberFormat="1" applyFont="1" applyFill="1" applyBorder="1"/>
    <xf numFmtId="17" fontId="14" fillId="0" borderId="5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169" fontId="10" fillId="0" borderId="6" xfId="1" applyNumberFormat="1" applyFont="1" applyFill="1" applyBorder="1" applyAlignment="1">
      <alignment horizontal="right" vertical="center"/>
    </xf>
    <xf numFmtId="169" fontId="11" fillId="0" borderId="6" xfId="1" applyNumberFormat="1" applyFont="1" applyFill="1" applyBorder="1" applyAlignment="1">
      <alignment horizontal="right" vertical="center"/>
    </xf>
    <xf numFmtId="169" fontId="9" fillId="0" borderId="6" xfId="1" applyNumberFormat="1" applyFont="1" applyFill="1" applyBorder="1" applyAlignment="1">
      <alignment horizontal="right" vertical="center"/>
    </xf>
    <xf numFmtId="169" fontId="8" fillId="0" borderId="6" xfId="1" applyNumberFormat="1" applyFont="1" applyFill="1" applyBorder="1" applyAlignment="1">
      <alignment horizontal="right" vertical="center"/>
    </xf>
    <xf numFmtId="169" fontId="11" fillId="0" borderId="6" xfId="1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vertical="center"/>
    </xf>
    <xf numFmtId="167" fontId="9" fillId="0" borderId="6" xfId="0" applyNumberFormat="1" applyFont="1" applyFill="1" applyBorder="1" applyAlignment="1">
      <alignment vertical="center"/>
    </xf>
    <xf numFmtId="169" fontId="9" fillId="2" borderId="6" xfId="1" applyNumberFormat="1" applyFont="1" applyFill="1" applyBorder="1"/>
    <xf numFmtId="169" fontId="10" fillId="0" borderId="9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167" fontId="11" fillId="0" borderId="3" xfId="0" applyNumberFormat="1" applyFont="1" applyFill="1" applyBorder="1" applyAlignment="1">
      <alignment vertical="center"/>
    </xf>
    <xf numFmtId="169" fontId="11" fillId="0" borderId="3" xfId="1" applyNumberFormat="1" applyFont="1" applyFill="1" applyBorder="1" applyAlignment="1">
      <alignment vertical="center"/>
    </xf>
    <xf numFmtId="9" fontId="11" fillId="0" borderId="3" xfId="2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169" fontId="0" fillId="0" borderId="0" xfId="1" applyNumberFormat="1" applyFont="1" applyBorder="1" applyAlignment="1">
      <alignment vertical="center"/>
    </xf>
    <xf numFmtId="9" fontId="12" fillId="0" borderId="0" xfId="2" applyFont="1" applyFill="1" applyBorder="1"/>
    <xf numFmtId="9" fontId="7" fillId="0" borderId="7" xfId="2" applyFont="1" applyFill="1" applyBorder="1"/>
    <xf numFmtId="167" fontId="6" fillId="0" borderId="7" xfId="0" applyNumberFormat="1" applyFont="1" applyFill="1" applyBorder="1"/>
    <xf numFmtId="9" fontId="12" fillId="0" borderId="7" xfId="2" applyFont="1" applyFill="1" applyBorder="1"/>
    <xf numFmtId="167" fontId="10" fillId="0" borderId="1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9" fontId="9" fillId="0" borderId="6" xfId="2" applyFont="1" applyFill="1" applyBorder="1" applyAlignment="1">
      <alignment vertical="center"/>
    </xf>
    <xf numFmtId="9" fontId="9" fillId="0" borderId="12" xfId="2" applyFont="1" applyFill="1" applyBorder="1" applyAlignment="1">
      <alignment vertical="center"/>
    </xf>
    <xf numFmtId="9" fontId="9" fillId="0" borderId="0" xfId="2" applyFont="1" applyFill="1" applyBorder="1" applyAlignment="1">
      <alignment vertical="center"/>
    </xf>
    <xf numFmtId="167" fontId="8" fillId="0" borderId="11" xfId="0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horizontal="right" vertical="center"/>
    </xf>
    <xf numFmtId="167" fontId="9" fillId="0" borderId="11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 vertical="center"/>
    </xf>
    <xf numFmtId="167" fontId="14" fillId="0" borderId="6" xfId="0" applyNumberFormat="1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left" vertical="center"/>
    </xf>
    <xf numFmtId="167" fontId="5" fillId="0" borderId="9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9" fontId="14" fillId="0" borderId="8" xfId="2" applyFont="1" applyFill="1" applyBorder="1" applyAlignment="1">
      <alignment horizontal="center" vertical="center"/>
    </xf>
    <xf numFmtId="9" fontId="14" fillId="0" borderId="1" xfId="2" applyFont="1" applyFill="1" applyBorder="1" applyAlignment="1">
      <alignment horizontal="center" vertical="center"/>
    </xf>
    <xf numFmtId="9" fontId="14" fillId="0" borderId="9" xfId="2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17" fontId="14" fillId="0" borderId="1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vertical="justify"/>
    </xf>
    <xf numFmtId="41" fontId="11" fillId="0" borderId="11" xfId="1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0</xdr:row>
      <xdr:rowOff>0</xdr:rowOff>
    </xdr:from>
    <xdr:to>
      <xdr:col>14</xdr:col>
      <xdr:colOff>349281</xdr:colOff>
      <xdr:row>4</xdr:row>
      <xdr:rowOff>151667</xdr:rowOff>
    </xdr:to>
    <xdr:pic>
      <xdr:nvPicPr>
        <xdr:cNvPr id="3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796956" cy="95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933450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2085975</xdr:colOff>
      <xdr:row>4</xdr:row>
      <xdr:rowOff>76200</xdr:rowOff>
    </xdr:to>
    <xdr:pic>
      <xdr:nvPicPr>
        <xdr:cNvPr id="5" name="4 Imagen" descr="C:\Users\HERNAN\Downloads\logo-oficialhorizon (1)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27472" r="12903" b="39560"/>
        <a:stretch/>
      </xdr:blipFill>
      <xdr:spPr bwMode="auto">
        <a:xfrm>
          <a:off x="66675" y="123825"/>
          <a:ext cx="237172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180840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98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349281</xdr:colOff>
      <xdr:row>4</xdr:row>
      <xdr:rowOff>151667</xdr:rowOff>
    </xdr:to>
    <xdr:pic>
      <xdr:nvPicPr>
        <xdr:cNvPr id="3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730281" cy="95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933450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19050</xdr:rowOff>
    </xdr:from>
    <xdr:to>
      <xdr:col>1</xdr:col>
      <xdr:colOff>1081751</xdr:colOff>
      <xdr:row>1</xdr:row>
      <xdr:rowOff>23495</xdr:rowOff>
    </xdr:to>
    <xdr:pic>
      <xdr:nvPicPr>
        <xdr:cNvPr id="8640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80975"/>
          <a:ext cx="150580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1</xdr:row>
      <xdr:rowOff>56906</xdr:rowOff>
    </xdr:from>
    <xdr:to>
      <xdr:col>8</xdr:col>
      <xdr:colOff>0</xdr:colOff>
      <xdr:row>5</xdr:row>
      <xdr:rowOff>113567</xdr:rowOff>
    </xdr:to>
    <xdr:pic>
      <xdr:nvPicPr>
        <xdr:cNvPr id="4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218831"/>
          <a:ext cx="495300" cy="704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1</xdr:col>
      <xdr:colOff>885825</xdr:colOff>
      <xdr:row>4</xdr:row>
      <xdr:rowOff>116840</xdr:rowOff>
    </xdr:to>
    <xdr:pic>
      <xdr:nvPicPr>
        <xdr:cNvPr id="6" name="5 Imagen" descr="C:\Users\HERNAN\Downloads\logo-oficialhorizon (1)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27472" r="12903" b="39560"/>
        <a:stretch/>
      </xdr:blipFill>
      <xdr:spPr bwMode="auto">
        <a:xfrm>
          <a:off x="0" y="238125"/>
          <a:ext cx="1343025" cy="5264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199890</xdr:rowOff>
    </xdr:to>
    <xdr:pic>
      <xdr:nvPicPr>
        <xdr:cNvPr id="3546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98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0</xdr:row>
      <xdr:rowOff>0</xdr:rowOff>
    </xdr:from>
    <xdr:to>
      <xdr:col>14</xdr:col>
      <xdr:colOff>244506</xdr:colOff>
      <xdr:row>3</xdr:row>
      <xdr:rowOff>151667</xdr:rowOff>
    </xdr:to>
    <xdr:pic>
      <xdr:nvPicPr>
        <xdr:cNvPr id="4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0"/>
          <a:ext cx="730281" cy="74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1266825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tabSelected="1" zoomScaleNormal="100" zoomScaleSheetLayoutView="100" workbookViewId="0">
      <selection activeCell="N13" sqref="N13"/>
    </sheetView>
  </sheetViews>
  <sheetFormatPr baseColWidth="10" defaultRowHeight="18" x14ac:dyDescent="0.25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5.140625" style="2" customWidth="1"/>
    <col min="12" max="12" width="11.85546875" style="2" customWidth="1"/>
    <col min="13" max="13" width="8.42578125" style="41" customWidth="1"/>
    <col min="14" max="14" width="9.42578125" style="41" customWidth="1"/>
    <col min="15" max="15" width="6.1406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 x14ac:dyDescent="0.25">
      <c r="A1" s="179" t="s">
        <v>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</row>
    <row r="2" spans="1:16" ht="14.1" customHeight="1" x14ac:dyDescent="0.25">
      <c r="A2" s="182" t="s">
        <v>124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</row>
    <row r="3" spans="1:16" ht="16.5" customHeight="1" x14ac:dyDescent="0.25">
      <c r="A3" s="182" t="s">
        <v>125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6" ht="15" customHeight="1" x14ac:dyDescent="0.25">
      <c r="A4" s="182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15" customHeight="1" thickBot="1" x14ac:dyDescent="0.3">
      <c r="A5" s="185" t="s">
        <v>59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1:16" s="90" customFormat="1" ht="36" customHeight="1" thickBot="1" x14ac:dyDescent="0.25">
      <c r="A6" s="83" t="s">
        <v>34</v>
      </c>
      <c r="B6" s="84" t="s">
        <v>1</v>
      </c>
      <c r="C6" s="85" t="s">
        <v>119</v>
      </c>
      <c r="D6" s="84" t="s">
        <v>111</v>
      </c>
      <c r="E6" s="86" t="s">
        <v>121</v>
      </c>
      <c r="F6" s="86" t="s">
        <v>122</v>
      </c>
      <c r="G6" s="85" t="s">
        <v>77</v>
      </c>
      <c r="H6" s="85"/>
      <c r="I6" s="87" t="s">
        <v>37</v>
      </c>
      <c r="J6" s="88" t="s">
        <v>9</v>
      </c>
      <c r="K6" s="85" t="s">
        <v>119</v>
      </c>
      <c r="L6" s="84" t="s">
        <v>111</v>
      </c>
      <c r="M6" s="86" t="s">
        <v>120</v>
      </c>
      <c r="N6" s="86" t="s">
        <v>123</v>
      </c>
      <c r="O6" s="89"/>
    </row>
    <row r="7" spans="1:16" ht="16.5" customHeight="1" x14ac:dyDescent="0.25">
      <c r="A7" s="30"/>
      <c r="B7" s="29" t="s">
        <v>2</v>
      </c>
      <c r="C7" s="44">
        <f t="shared" ref="C7" si="0">+C8+C12</f>
        <v>4825594</v>
      </c>
      <c r="D7" s="44">
        <f>+D8+D12</f>
        <v>2949987</v>
      </c>
      <c r="E7" s="64">
        <f>+C7/$C$41</f>
        <v>0.61548470947914724</v>
      </c>
      <c r="F7" s="64">
        <f>+(C7/D7)-1</f>
        <v>0.63580178488922146</v>
      </c>
      <c r="G7" s="78"/>
      <c r="H7" s="31"/>
      <c r="I7" s="26"/>
      <c r="J7" s="28" t="s">
        <v>2</v>
      </c>
      <c r="K7" s="44">
        <f>+K8+K15+K18</f>
        <v>1746548</v>
      </c>
      <c r="L7" s="44">
        <f>+L8+L15+L18</f>
        <v>1452006</v>
      </c>
      <c r="M7" s="162">
        <f t="shared" ref="M7:M13" si="1">K7/$K$31</f>
        <v>0.64663300984676719</v>
      </c>
      <c r="N7" s="162">
        <f>+(K7/L7)-1</f>
        <v>0.20285177884939865</v>
      </c>
      <c r="O7" s="32"/>
    </row>
    <row r="8" spans="1:16" ht="16.5" customHeight="1" x14ac:dyDescent="0.25">
      <c r="A8" s="62">
        <v>11</v>
      </c>
      <c r="B8" s="29" t="s">
        <v>3</v>
      </c>
      <c r="C8" s="29">
        <f>+C9+C10</f>
        <v>4180622</v>
      </c>
      <c r="D8" s="29">
        <f>+D9+D10</f>
        <v>2471434</v>
      </c>
      <c r="E8" s="64">
        <f>+C8/$C$41</f>
        <v>0.53322117797562985</v>
      </c>
      <c r="F8" s="64">
        <f>+(C8/D8)-1</f>
        <v>0.69157744046573777</v>
      </c>
      <c r="G8" s="79">
        <v>4</v>
      </c>
      <c r="H8" s="4"/>
      <c r="I8" s="36">
        <v>24</v>
      </c>
      <c r="J8" s="39" t="s">
        <v>10</v>
      </c>
      <c r="K8" s="39">
        <f>SUM(K9:K13)</f>
        <v>369596</v>
      </c>
      <c r="L8" s="39">
        <f>SUM(L9:L13)</f>
        <v>226940</v>
      </c>
      <c r="M8" s="162">
        <f t="shared" si="1"/>
        <v>0.13683733507886744</v>
      </c>
      <c r="N8" s="162">
        <f t="shared" ref="N8:N36" si="2">+(K8/L8)-1</f>
        <v>0.62860668017978316</v>
      </c>
      <c r="O8" s="77"/>
    </row>
    <row r="9" spans="1:16" ht="16.5" customHeight="1" x14ac:dyDescent="0.25">
      <c r="A9" s="30">
        <v>1105</v>
      </c>
      <c r="B9" s="4" t="s">
        <v>14</v>
      </c>
      <c r="C9" s="4">
        <v>1475</v>
      </c>
      <c r="D9" s="4">
        <v>1379</v>
      </c>
      <c r="E9" s="67">
        <f>+C9/$C$41</f>
        <v>1.8813019629951094E-4</v>
      </c>
      <c r="F9" s="64">
        <f>+(C9/D9)-1</f>
        <v>6.9615663524293048E-2</v>
      </c>
      <c r="G9" s="79"/>
      <c r="H9" s="4"/>
      <c r="I9" s="15">
        <v>2401</v>
      </c>
      <c r="J9" s="38" t="s">
        <v>25</v>
      </c>
      <c r="K9" s="4">
        <v>89957</v>
      </c>
      <c r="L9" s="4">
        <v>75</v>
      </c>
      <c r="M9" s="66">
        <f t="shared" si="1"/>
        <v>3.3305220163880773E-2</v>
      </c>
      <c r="N9" s="66">
        <f t="shared" si="2"/>
        <v>1198.4266666666667</v>
      </c>
      <c r="O9" s="77"/>
      <c r="P9" s="41"/>
    </row>
    <row r="10" spans="1:16" ht="16.5" customHeight="1" x14ac:dyDescent="0.25">
      <c r="A10" s="30">
        <v>1110</v>
      </c>
      <c r="B10" s="4" t="s">
        <v>15</v>
      </c>
      <c r="C10" s="4">
        <v>4179147</v>
      </c>
      <c r="D10" s="4">
        <v>2470055</v>
      </c>
      <c r="E10" s="67">
        <f>+C10/$C$41</f>
        <v>0.53303304777933025</v>
      </c>
      <c r="F10" s="67">
        <f t="shared" ref="F10:F41" si="3">+(C10/D10)-1</f>
        <v>0.69192467374208277</v>
      </c>
      <c r="G10" s="79"/>
      <c r="H10" s="4"/>
      <c r="I10" s="15">
        <v>2425</v>
      </c>
      <c r="J10" s="38" t="s">
        <v>26</v>
      </c>
      <c r="K10" s="4">
        <v>253590</v>
      </c>
      <c r="L10" s="4">
        <v>213604</v>
      </c>
      <c r="M10" s="66">
        <f t="shared" si="1"/>
        <v>9.3887866217843244E-2</v>
      </c>
      <c r="N10" s="66">
        <f t="shared" si="2"/>
        <v>0.18719686897249121</v>
      </c>
      <c r="O10" s="77"/>
    </row>
    <row r="11" spans="1:16" ht="16.5" customHeight="1" x14ac:dyDescent="0.25">
      <c r="A11" s="30"/>
      <c r="B11" s="4"/>
      <c r="C11" s="4"/>
      <c r="D11" s="4"/>
      <c r="E11" s="67"/>
      <c r="F11" s="64"/>
      <c r="G11" s="79"/>
      <c r="H11" s="4"/>
      <c r="I11" s="15">
        <v>2436</v>
      </c>
      <c r="J11" s="38" t="s">
        <v>27</v>
      </c>
      <c r="K11" s="4">
        <v>25554</v>
      </c>
      <c r="L11" s="4">
        <v>13073</v>
      </c>
      <c r="M11" s="66">
        <f t="shared" si="1"/>
        <v>9.4609824256901547E-3</v>
      </c>
      <c r="N11" s="66">
        <f t="shared" si="2"/>
        <v>0.95471582651265963</v>
      </c>
      <c r="O11" s="77"/>
    </row>
    <row r="12" spans="1:16" ht="27.75" customHeight="1" x14ac:dyDescent="0.25">
      <c r="A12" s="62">
        <v>14</v>
      </c>
      <c r="B12" s="29" t="s">
        <v>4</v>
      </c>
      <c r="C12" s="44">
        <f>SUM(C13:C16)</f>
        <v>644972</v>
      </c>
      <c r="D12" s="44">
        <f>SUM(D13:D16)</f>
        <v>478553</v>
      </c>
      <c r="E12" s="64">
        <f>+C12/$C$41</f>
        <v>8.2263531503517395E-2</v>
      </c>
      <c r="F12" s="64">
        <f t="shared" si="3"/>
        <v>0.34775458517656355</v>
      </c>
      <c r="G12" s="79">
        <v>5</v>
      </c>
      <c r="H12" s="4"/>
      <c r="I12" s="15">
        <v>2440</v>
      </c>
      <c r="J12" s="46" t="s">
        <v>113</v>
      </c>
      <c r="K12" s="4">
        <v>495</v>
      </c>
      <c r="L12" s="4">
        <v>0</v>
      </c>
      <c r="M12" s="66">
        <f t="shared" si="1"/>
        <v>1.8326627145326082E-4</v>
      </c>
      <c r="N12" s="66">
        <v>1.01</v>
      </c>
      <c r="O12" s="77"/>
    </row>
    <row r="13" spans="1:16" ht="16.5" customHeight="1" x14ac:dyDescent="0.25">
      <c r="A13" s="30">
        <v>1401</v>
      </c>
      <c r="B13" s="4" t="s">
        <v>35</v>
      </c>
      <c r="C13" s="4">
        <v>111896</v>
      </c>
      <c r="D13" s="4">
        <v>243193</v>
      </c>
      <c r="E13" s="67">
        <f>+C13/$C$41</f>
        <v>1.4271875556020389E-2</v>
      </c>
      <c r="F13" s="67">
        <f t="shared" si="3"/>
        <v>-0.53988807243629544</v>
      </c>
      <c r="G13" s="79"/>
      <c r="H13" s="4"/>
      <c r="I13" s="15">
        <v>2490</v>
      </c>
      <c r="J13" s="46" t="s">
        <v>78</v>
      </c>
      <c r="K13" s="4">
        <v>0</v>
      </c>
      <c r="L13" s="4">
        <v>188</v>
      </c>
      <c r="M13" s="66">
        <f t="shared" si="1"/>
        <v>0</v>
      </c>
      <c r="N13" s="66">
        <f t="shared" si="2"/>
        <v>-1</v>
      </c>
      <c r="O13" s="99"/>
    </row>
    <row r="14" spans="1:16" ht="16.5" customHeight="1" x14ac:dyDescent="0.25">
      <c r="A14" s="30">
        <v>1420</v>
      </c>
      <c r="B14" s="4" t="s">
        <v>73</v>
      </c>
      <c r="C14" s="4">
        <v>197594</v>
      </c>
      <c r="D14" s="4">
        <v>111859</v>
      </c>
      <c r="E14" s="67">
        <f>+C14/$C$41</f>
        <v>2.5202303733969873E-2</v>
      </c>
      <c r="F14" s="67">
        <f t="shared" si="3"/>
        <v>0.76645598476653642</v>
      </c>
      <c r="G14" s="79"/>
      <c r="H14" s="4"/>
      <c r="I14" s="15"/>
      <c r="J14" s="38"/>
      <c r="K14" s="4"/>
      <c r="L14" s="38"/>
      <c r="M14" s="66"/>
      <c r="N14" s="66"/>
      <c r="O14" s="99"/>
    </row>
    <row r="15" spans="1:16" ht="16.5" customHeight="1" x14ac:dyDescent="0.25">
      <c r="A15" s="30">
        <v>1424</v>
      </c>
      <c r="B15" s="4" t="s">
        <v>60</v>
      </c>
      <c r="C15" s="4">
        <v>304288</v>
      </c>
      <c r="D15" s="4">
        <v>28332</v>
      </c>
      <c r="E15" s="67">
        <f>+C15/$C$41</f>
        <v>3.8810685540058024E-2</v>
      </c>
      <c r="F15" s="67">
        <f t="shared" si="3"/>
        <v>9.7400818862064096</v>
      </c>
      <c r="G15" s="79"/>
      <c r="H15" s="4"/>
      <c r="I15" s="36">
        <v>25</v>
      </c>
      <c r="J15" s="39" t="s">
        <v>11</v>
      </c>
      <c r="K15" s="44">
        <f>+K16</f>
        <v>368377</v>
      </c>
      <c r="L15" s="44">
        <f>+L16</f>
        <v>185286</v>
      </c>
      <c r="M15" s="162">
        <f>K15/$K$31</f>
        <v>0.13638601874573306</v>
      </c>
      <c r="N15" s="162">
        <f t="shared" si="2"/>
        <v>0.98815344926222171</v>
      </c>
      <c r="O15" s="77"/>
    </row>
    <row r="16" spans="1:16" ht="16.5" customHeight="1" x14ac:dyDescent="0.25">
      <c r="A16" s="30">
        <v>1470</v>
      </c>
      <c r="B16" s="4" t="s">
        <v>16</v>
      </c>
      <c r="C16" s="4">
        <v>31194</v>
      </c>
      <c r="D16" s="4">
        <f>47449+47720</f>
        <v>95169</v>
      </c>
      <c r="E16" s="67">
        <f>+C16/$C$41</f>
        <v>3.9786666734691143E-3</v>
      </c>
      <c r="F16" s="67">
        <f t="shared" si="3"/>
        <v>-0.67222519938215175</v>
      </c>
      <c r="G16" s="79"/>
      <c r="H16" s="4"/>
      <c r="I16" s="15">
        <v>2505</v>
      </c>
      <c r="J16" s="38" t="s">
        <v>28</v>
      </c>
      <c r="K16" s="4">
        <v>368377</v>
      </c>
      <c r="L16" s="4">
        <v>185286</v>
      </c>
      <c r="M16" s="66">
        <f>K16/$K$31</f>
        <v>0.13638601874573306</v>
      </c>
      <c r="N16" s="66">
        <f t="shared" si="2"/>
        <v>0.98815344926222171</v>
      </c>
      <c r="O16" s="77"/>
    </row>
    <row r="17" spans="1:16" ht="13.5" customHeight="1" x14ac:dyDescent="0.25">
      <c r="A17" s="92"/>
      <c r="C17" s="143"/>
      <c r="E17" s="67"/>
      <c r="F17" s="64"/>
      <c r="G17" s="79"/>
      <c r="H17" s="4"/>
      <c r="I17" s="15"/>
      <c r="J17" s="38"/>
      <c r="K17" s="4"/>
      <c r="L17" s="38"/>
      <c r="M17" s="66"/>
      <c r="N17" s="66"/>
      <c r="O17" s="77"/>
    </row>
    <row r="18" spans="1:16" ht="14.25" customHeight="1" x14ac:dyDescent="0.25">
      <c r="A18" s="33"/>
      <c r="B18" s="28" t="s">
        <v>6</v>
      </c>
      <c r="C18" s="44">
        <f>+C19+C23+C33</f>
        <v>3014721</v>
      </c>
      <c r="D18" s="44">
        <f>+D19+D23+D33</f>
        <v>2110576</v>
      </c>
      <c r="E18" s="64">
        <f>+C18/$C$41</f>
        <v>0.38451529052085281</v>
      </c>
      <c r="F18" s="64">
        <f t="shared" si="3"/>
        <v>0.42838779555912709</v>
      </c>
      <c r="G18" s="80"/>
      <c r="H18" s="28"/>
      <c r="I18" s="36">
        <v>27</v>
      </c>
      <c r="J18" s="39" t="s">
        <v>92</v>
      </c>
      <c r="K18" s="44">
        <f>+K19</f>
        <v>1008575</v>
      </c>
      <c r="L18" s="44">
        <f>+L19</f>
        <v>1039780</v>
      </c>
      <c r="M18" s="162">
        <f>K18/$K$31</f>
        <v>0.37340965602216669</v>
      </c>
      <c r="N18" s="66">
        <f t="shared" si="2"/>
        <v>-3.0011156206120493E-2</v>
      </c>
      <c r="O18" s="77"/>
    </row>
    <row r="19" spans="1:16" ht="15" customHeight="1" x14ac:dyDescent="0.25">
      <c r="A19" s="62">
        <v>14</v>
      </c>
      <c r="B19" s="29" t="s">
        <v>4</v>
      </c>
      <c r="C19" s="29">
        <f>+C21+C20</f>
        <v>952508</v>
      </c>
      <c r="D19" s="29">
        <f>+D21+D20</f>
        <v>1079348</v>
      </c>
      <c r="E19" s="67">
        <f>+C19/$C$41</f>
        <v>0.12148848611312173</v>
      </c>
      <c r="F19" s="67">
        <f t="shared" si="3"/>
        <v>-0.11751538891997759</v>
      </c>
      <c r="G19" s="80"/>
      <c r="H19" s="28"/>
      <c r="I19" s="15">
        <v>2715</v>
      </c>
      <c r="J19" s="46" t="s">
        <v>93</v>
      </c>
      <c r="K19" s="4">
        <v>1008575</v>
      </c>
      <c r="L19" s="4">
        <v>1039780</v>
      </c>
      <c r="M19" s="66">
        <f>K19/$K$31</f>
        <v>0.37340965602216669</v>
      </c>
      <c r="N19" s="66">
        <f t="shared" si="2"/>
        <v>-3.0011156206120493E-2</v>
      </c>
      <c r="O19" s="77"/>
      <c r="P19" s="41"/>
    </row>
    <row r="20" spans="1:16" ht="18" customHeight="1" x14ac:dyDescent="0.25">
      <c r="A20" s="30">
        <v>1470</v>
      </c>
      <c r="B20" s="45" t="s">
        <v>16</v>
      </c>
      <c r="C20" s="4">
        <v>0</v>
      </c>
      <c r="D20" s="4">
        <v>91523</v>
      </c>
      <c r="E20" s="67">
        <f>+C20/$C$41</f>
        <v>0</v>
      </c>
      <c r="F20" s="67">
        <f t="shared" si="3"/>
        <v>-1</v>
      </c>
      <c r="G20" s="80"/>
      <c r="H20" s="28"/>
      <c r="I20" s="15"/>
      <c r="J20" s="38"/>
      <c r="K20" s="4"/>
      <c r="L20" s="38"/>
      <c r="M20" s="66"/>
      <c r="N20" s="66"/>
      <c r="O20" s="77"/>
    </row>
    <row r="21" spans="1:16" ht="16.5" customHeight="1" x14ac:dyDescent="0.25">
      <c r="A21" s="30">
        <v>1475</v>
      </c>
      <c r="B21" s="4" t="s">
        <v>64</v>
      </c>
      <c r="C21" s="4">
        <v>952508</v>
      </c>
      <c r="D21" s="4">
        <v>987825</v>
      </c>
      <c r="E21" s="67">
        <f>+C21/$C$41</f>
        <v>0.12148848611312173</v>
      </c>
      <c r="F21" s="67">
        <f>+(C21/D21)-1</f>
        <v>-3.5752284058411132E-2</v>
      </c>
      <c r="G21" s="80"/>
      <c r="H21" s="28"/>
      <c r="I21" s="15"/>
      <c r="J21" s="39" t="s">
        <v>6</v>
      </c>
      <c r="K21" s="44">
        <f>+K22+K25+K28</f>
        <v>954440</v>
      </c>
      <c r="L21" s="44">
        <f>+L22+L25+L28</f>
        <v>1176280</v>
      </c>
      <c r="M21" s="162">
        <f>K21/$K$31</f>
        <v>0.35336699015323281</v>
      </c>
      <c r="N21" s="162">
        <f t="shared" si="2"/>
        <v>-0.18859455231747546</v>
      </c>
      <c r="O21" s="77"/>
    </row>
    <row r="22" spans="1:16" ht="16.5" customHeight="1" x14ac:dyDescent="0.25">
      <c r="A22" s="33"/>
      <c r="B22" s="28"/>
      <c r="C22" s="28"/>
      <c r="D22" s="28"/>
      <c r="E22" s="67"/>
      <c r="F22" s="64"/>
      <c r="G22" s="79">
        <v>6</v>
      </c>
      <c r="H22" s="29"/>
      <c r="I22" s="36">
        <v>24</v>
      </c>
      <c r="J22" s="39" t="s">
        <v>10</v>
      </c>
      <c r="K22" s="39">
        <f>SUM(K23:K23)</f>
        <v>671949</v>
      </c>
      <c r="L22" s="39">
        <f>SUM(L23:L23)</f>
        <v>915651</v>
      </c>
      <c r="M22" s="66">
        <f>K22/$K$31</f>
        <v>0.24877896532676191</v>
      </c>
      <c r="N22" s="66">
        <f t="shared" si="2"/>
        <v>-0.26615162327131192</v>
      </c>
      <c r="O22" s="77"/>
    </row>
    <row r="23" spans="1:16" ht="16.5" customHeight="1" x14ac:dyDescent="0.25">
      <c r="A23" s="62">
        <v>16</v>
      </c>
      <c r="B23" s="39" t="s">
        <v>7</v>
      </c>
      <c r="C23" s="44">
        <f>SUM(C24:C31)</f>
        <v>1958738</v>
      </c>
      <c r="D23" s="44">
        <f>SUM(D25:D31)</f>
        <v>917763</v>
      </c>
      <c r="E23" s="64">
        <f>+C23/$C$41</f>
        <v>0.24982899284021115</v>
      </c>
      <c r="F23" s="64">
        <f t="shared" si="3"/>
        <v>1.1342525248893232</v>
      </c>
      <c r="G23" s="79"/>
      <c r="H23" s="4"/>
      <c r="I23" s="15">
        <v>2455</v>
      </c>
      <c r="J23" s="46" t="s">
        <v>76</v>
      </c>
      <c r="K23" s="4">
        <v>671949</v>
      </c>
      <c r="L23" s="4">
        <v>915651</v>
      </c>
      <c r="M23" s="66">
        <f>K23/$K$31</f>
        <v>0.24877896532676191</v>
      </c>
      <c r="N23" s="66">
        <f t="shared" si="2"/>
        <v>-0.26615162327131192</v>
      </c>
      <c r="O23" s="77"/>
    </row>
    <row r="24" spans="1:16" ht="16.5" customHeight="1" x14ac:dyDescent="0.25">
      <c r="A24" s="30">
        <v>1635</v>
      </c>
      <c r="B24" s="46" t="s">
        <v>126</v>
      </c>
      <c r="C24" s="4">
        <v>98274</v>
      </c>
      <c r="D24" s="4">
        <v>0</v>
      </c>
      <c r="E24" s="67">
        <f>+C24/$C$41</f>
        <v>1.2534445363483483E-2</v>
      </c>
      <c r="F24" s="67" t="e">
        <f t="shared" ref="F24" si="4">+(C24/D24)-1</f>
        <v>#DIV/0!</v>
      </c>
      <c r="G24" s="79"/>
      <c r="H24" s="4"/>
      <c r="I24" s="15"/>
      <c r="J24" s="46"/>
      <c r="K24" s="4"/>
      <c r="L24" s="46"/>
      <c r="M24" s="66"/>
      <c r="N24" s="66"/>
      <c r="O24" s="77"/>
    </row>
    <row r="25" spans="1:16" ht="16.5" customHeight="1" x14ac:dyDescent="0.25">
      <c r="A25" s="30">
        <v>1650</v>
      </c>
      <c r="B25" s="38" t="s">
        <v>17</v>
      </c>
      <c r="C25" s="4">
        <v>20178</v>
      </c>
      <c r="D25" s="4">
        <v>20178</v>
      </c>
      <c r="E25" s="67">
        <f>+C25/$C$41</f>
        <v>2.5736210853773093E-3</v>
      </c>
      <c r="F25" s="67">
        <f t="shared" si="3"/>
        <v>0</v>
      </c>
      <c r="G25" s="79"/>
      <c r="H25" s="4"/>
      <c r="I25" s="36">
        <v>25</v>
      </c>
      <c r="J25" s="39" t="s">
        <v>11</v>
      </c>
      <c r="K25" s="44">
        <f>+K26</f>
        <v>96888</v>
      </c>
      <c r="L25" s="44">
        <f>+L26</f>
        <v>96888</v>
      </c>
      <c r="M25" s="162">
        <f>K25/$K$31</f>
        <v>3.5871318199118249E-2</v>
      </c>
      <c r="N25" s="162">
        <f t="shared" si="2"/>
        <v>0</v>
      </c>
      <c r="O25" s="77"/>
    </row>
    <row r="26" spans="1:16" ht="16.5" customHeight="1" x14ac:dyDescent="0.25">
      <c r="A26" s="30">
        <v>1655</v>
      </c>
      <c r="B26" s="38" t="s">
        <v>18</v>
      </c>
      <c r="C26" s="4">
        <v>88462</v>
      </c>
      <c r="D26" s="4">
        <v>88462</v>
      </c>
      <c r="E26" s="67">
        <f>+C26/$C$41</f>
        <v>1.1282965033930397E-2</v>
      </c>
      <c r="F26" s="67">
        <f t="shared" si="3"/>
        <v>0</v>
      </c>
      <c r="G26" s="79"/>
      <c r="H26" s="4"/>
      <c r="I26" s="15">
        <v>2510</v>
      </c>
      <c r="J26" s="38" t="s">
        <v>72</v>
      </c>
      <c r="K26" s="4">
        <v>96888</v>
      </c>
      <c r="L26" s="4">
        <v>96888</v>
      </c>
      <c r="M26" s="66">
        <f>K26/$K$31</f>
        <v>3.5871318199118249E-2</v>
      </c>
      <c r="N26" s="66">
        <f t="shared" si="2"/>
        <v>0</v>
      </c>
      <c r="O26" s="77"/>
    </row>
    <row r="27" spans="1:16" ht="16.5" customHeight="1" x14ac:dyDescent="0.25">
      <c r="A27" s="30">
        <v>1665</v>
      </c>
      <c r="B27" s="38" t="s">
        <v>19</v>
      </c>
      <c r="C27" s="4">
        <v>826156</v>
      </c>
      <c r="D27" s="4">
        <v>799303</v>
      </c>
      <c r="E27" s="67">
        <f>+C27/$C$41</f>
        <v>0.10537280708747034</v>
      </c>
      <c r="F27" s="67">
        <f t="shared" si="3"/>
        <v>3.359552009688449E-2</v>
      </c>
      <c r="G27" s="79"/>
      <c r="H27" s="4"/>
      <c r="I27" s="15"/>
      <c r="J27" s="38"/>
      <c r="K27" s="4"/>
      <c r="L27" s="38"/>
      <c r="M27" s="66"/>
      <c r="N27" s="66"/>
      <c r="O27" s="77"/>
    </row>
    <row r="28" spans="1:16" ht="16.5" customHeight="1" x14ac:dyDescent="0.25">
      <c r="A28" s="30">
        <v>1670</v>
      </c>
      <c r="B28" s="38" t="s">
        <v>65</v>
      </c>
      <c r="C28" s="4">
        <v>1046609</v>
      </c>
      <c r="D28" s="4">
        <f>775678+3629</f>
        <v>779307</v>
      </c>
      <c r="E28" s="67">
        <f>+C28/$C$41</f>
        <v>0.13349068245344733</v>
      </c>
      <c r="F28" s="67">
        <f t="shared" si="3"/>
        <v>0.34299961375940424</v>
      </c>
      <c r="G28" s="79"/>
      <c r="H28" s="4"/>
      <c r="I28" s="36">
        <v>29</v>
      </c>
      <c r="J28" s="39" t="s">
        <v>33</v>
      </c>
      <c r="K28" s="44">
        <f>+K29+K30</f>
        <v>185603</v>
      </c>
      <c r="L28" s="44">
        <f>+L29</f>
        <v>163741</v>
      </c>
      <c r="M28" s="162">
        <f>K28/$K$31</f>
        <v>6.8716706627352658E-2</v>
      </c>
      <c r="N28" s="162">
        <f t="shared" si="2"/>
        <v>0.13351573521598126</v>
      </c>
      <c r="O28" s="77"/>
    </row>
    <row r="29" spans="1:16" ht="16.5" customHeight="1" x14ac:dyDescent="0.25">
      <c r="A29" s="30">
        <v>1675</v>
      </c>
      <c r="B29" s="38" t="s">
        <v>20</v>
      </c>
      <c r="C29" s="4">
        <v>1103979</v>
      </c>
      <c r="D29" s="4">
        <v>420986</v>
      </c>
      <c r="E29" s="67">
        <f>+C29/$C$41</f>
        <v>0.14080799049527984</v>
      </c>
      <c r="F29" s="67">
        <f t="shared" si="3"/>
        <v>1.6223651142793347</v>
      </c>
      <c r="G29" s="79"/>
      <c r="H29" s="4"/>
      <c r="I29" s="15">
        <v>2905</v>
      </c>
      <c r="J29" s="38" t="s">
        <v>63</v>
      </c>
      <c r="K29" s="4">
        <v>185603</v>
      </c>
      <c r="L29" s="4">
        <v>163741</v>
      </c>
      <c r="M29" s="66">
        <f>K29/$K$31</f>
        <v>6.8716706627352658E-2</v>
      </c>
      <c r="N29" s="66">
        <f t="shared" si="2"/>
        <v>0.13351573521598126</v>
      </c>
      <c r="O29" s="77"/>
    </row>
    <row r="30" spans="1:16" ht="15.75" customHeight="1" x14ac:dyDescent="0.25">
      <c r="A30" s="30">
        <v>1680</v>
      </c>
      <c r="B30" s="38" t="s">
        <v>21</v>
      </c>
      <c r="C30" s="4">
        <v>4991</v>
      </c>
      <c r="D30" s="4">
        <v>6838</v>
      </c>
      <c r="E30" s="67">
        <f>+C30/$C$41</f>
        <v>6.3658156591922641E-4</v>
      </c>
      <c r="F30" s="67">
        <f t="shared" si="3"/>
        <v>-0.27010821877742031</v>
      </c>
      <c r="G30" s="79"/>
      <c r="H30" s="4"/>
      <c r="I30" s="15"/>
      <c r="J30" s="53"/>
      <c r="K30" s="4"/>
      <c r="L30" s="53"/>
      <c r="M30" s="66"/>
      <c r="N30" s="66"/>
      <c r="O30" s="77"/>
    </row>
    <row r="31" spans="1:16" ht="15.75" customHeight="1" x14ac:dyDescent="0.25">
      <c r="A31" s="30">
        <v>1685</v>
      </c>
      <c r="B31" s="38" t="s">
        <v>22</v>
      </c>
      <c r="C31" s="35">
        <v>-1229911</v>
      </c>
      <c r="D31" s="35">
        <v>-1197311</v>
      </c>
      <c r="E31" s="67">
        <f>+C31/$C$41</f>
        <v>-0.1568701002446968</v>
      </c>
      <c r="F31" s="67">
        <f t="shared" si="3"/>
        <v>2.7227679358161838E-2</v>
      </c>
      <c r="G31" s="81"/>
      <c r="H31" s="52"/>
      <c r="I31" s="15"/>
      <c r="J31" s="39" t="s">
        <v>12</v>
      </c>
      <c r="K31" s="44">
        <f>+K7+K21</f>
        <v>2700988</v>
      </c>
      <c r="L31" s="44">
        <f>+L7+L21</f>
        <v>2628286</v>
      </c>
      <c r="M31" s="162">
        <f>K31/$K$31</f>
        <v>1</v>
      </c>
      <c r="N31" s="162">
        <f t="shared" si="2"/>
        <v>2.7661373229549646E-2</v>
      </c>
      <c r="O31" s="77"/>
    </row>
    <row r="32" spans="1:16" ht="16.5" customHeight="1" x14ac:dyDescent="0.25">
      <c r="A32" s="30"/>
      <c r="B32" s="38"/>
      <c r="C32" s="52"/>
      <c r="D32" s="38"/>
      <c r="E32" s="67"/>
      <c r="F32" s="64"/>
      <c r="G32" s="82">
        <v>7</v>
      </c>
      <c r="H32" s="63"/>
      <c r="I32" s="15"/>
      <c r="J32" s="4"/>
      <c r="K32" s="4"/>
      <c r="L32" s="4"/>
      <c r="M32" s="65"/>
      <c r="N32" s="66"/>
      <c r="O32" s="77"/>
    </row>
    <row r="33" spans="1:15" ht="16.5" customHeight="1" x14ac:dyDescent="0.25">
      <c r="A33" s="62">
        <v>19</v>
      </c>
      <c r="B33" s="39" t="s">
        <v>5</v>
      </c>
      <c r="C33" s="44">
        <f>+C34+C35</f>
        <v>103475</v>
      </c>
      <c r="D33" s="44">
        <f>+D34+D35</f>
        <v>113465</v>
      </c>
      <c r="E33" s="64">
        <f>+C33/$C$41</f>
        <v>1.3197811567519927E-2</v>
      </c>
      <c r="F33" s="64">
        <f t="shared" si="3"/>
        <v>-8.8044771515445319E-2</v>
      </c>
      <c r="G33" s="79"/>
      <c r="H33" s="4"/>
      <c r="I33" s="40"/>
      <c r="J33" s="29" t="s">
        <v>13</v>
      </c>
      <c r="K33" s="44">
        <f>SUM(K34)</f>
        <v>5301413</v>
      </c>
      <c r="L33" s="44">
        <f>+L34</f>
        <v>2432277</v>
      </c>
      <c r="M33" s="64">
        <v>1</v>
      </c>
      <c r="N33" s="162">
        <f t="shared" si="2"/>
        <v>1.1796090659082004</v>
      </c>
      <c r="O33" s="77"/>
    </row>
    <row r="34" spans="1:15" ht="16.5" customHeight="1" x14ac:dyDescent="0.25">
      <c r="A34" s="30">
        <v>1970</v>
      </c>
      <c r="B34" s="38" t="s">
        <v>23</v>
      </c>
      <c r="C34" s="4">
        <v>392544</v>
      </c>
      <c r="D34" s="4">
        <v>645501</v>
      </c>
      <c r="E34" s="67">
        <f>+C34/$C$41</f>
        <v>5.0067376119454388E-2</v>
      </c>
      <c r="F34" s="67">
        <f t="shared" si="3"/>
        <v>-0.3918770071618789</v>
      </c>
      <c r="G34" s="79"/>
      <c r="H34" s="4"/>
      <c r="I34" s="15">
        <v>31</v>
      </c>
      <c r="J34" s="4" t="s">
        <v>29</v>
      </c>
      <c r="K34" s="35">
        <f>SUM(K35:K38)</f>
        <v>5301413</v>
      </c>
      <c r="L34" s="35">
        <f>SUM(L35:L38)</f>
        <v>2432277</v>
      </c>
      <c r="M34" s="65">
        <f>+K34/$K$33</f>
        <v>1</v>
      </c>
      <c r="N34" s="66">
        <f t="shared" si="2"/>
        <v>1.1796090659082004</v>
      </c>
      <c r="O34" s="77"/>
    </row>
    <row r="35" spans="1:15" ht="16.5" customHeight="1" x14ac:dyDescent="0.25">
      <c r="A35" s="30">
        <v>1975</v>
      </c>
      <c r="B35" s="38" t="s">
        <v>24</v>
      </c>
      <c r="C35" s="35">
        <v>-289069</v>
      </c>
      <c r="D35" s="35">
        <v>-532036</v>
      </c>
      <c r="E35" s="67">
        <f>+C35/$C$41</f>
        <v>-3.6869564551934457E-2</v>
      </c>
      <c r="F35" s="67">
        <f t="shared" si="3"/>
        <v>-0.45667398446721652</v>
      </c>
      <c r="G35" s="79"/>
      <c r="H35" s="4"/>
      <c r="I35" s="15">
        <v>3105</v>
      </c>
      <c r="J35" s="4" t="s">
        <v>30</v>
      </c>
      <c r="K35" s="35">
        <v>2421659</v>
      </c>
      <c r="L35" s="35">
        <v>2095884</v>
      </c>
      <c r="M35" s="65">
        <f t="shared" ref="M35:M38" si="5">+K35/$K$33</f>
        <v>0.45679500917962818</v>
      </c>
      <c r="N35" s="66">
        <f t="shared" si="2"/>
        <v>0.15543560616904362</v>
      </c>
      <c r="O35" s="32"/>
    </row>
    <row r="36" spans="1:15" ht="16.5" customHeight="1" x14ac:dyDescent="0.25">
      <c r="A36" s="30"/>
      <c r="B36" s="4"/>
      <c r="C36" s="4"/>
      <c r="D36" s="4"/>
      <c r="E36" s="67"/>
      <c r="F36" s="64"/>
      <c r="G36" s="4"/>
      <c r="H36" s="4"/>
      <c r="I36" s="15">
        <v>3110</v>
      </c>
      <c r="J36" s="4" t="s">
        <v>31</v>
      </c>
      <c r="K36" s="35">
        <f>+'esta.ac.ec.y soci 4 digit'!C41</f>
        <v>2769401</v>
      </c>
      <c r="L36" s="35">
        <f>+'esta.ac.ec.y soci 4 digit'!D41</f>
        <v>515517</v>
      </c>
      <c r="M36" s="65">
        <f t="shared" si="5"/>
        <v>0.52238921962880458</v>
      </c>
      <c r="N36" s="66">
        <f t="shared" si="2"/>
        <v>4.3720847227152548</v>
      </c>
      <c r="O36" s="32"/>
    </row>
    <row r="37" spans="1:15" s="1" customFormat="1" ht="16.5" customHeight="1" x14ac:dyDescent="0.25">
      <c r="A37" s="33"/>
      <c r="B37" s="27"/>
      <c r="C37" s="4"/>
      <c r="D37" s="27"/>
      <c r="E37" s="67"/>
      <c r="F37" s="64"/>
      <c r="G37" s="4"/>
      <c r="H37" s="4"/>
      <c r="I37" s="15">
        <v>3125</v>
      </c>
      <c r="J37" s="45" t="s">
        <v>32</v>
      </c>
      <c r="K37" s="47">
        <v>297833</v>
      </c>
      <c r="L37" s="47">
        <v>0</v>
      </c>
      <c r="M37" s="65">
        <f t="shared" si="5"/>
        <v>5.6179927879604928E-2</v>
      </c>
      <c r="N37" s="66"/>
      <c r="O37" s="34"/>
    </row>
    <row r="38" spans="1:15" ht="16.5" customHeight="1" x14ac:dyDescent="0.25">
      <c r="A38" s="33"/>
      <c r="B38" s="27"/>
      <c r="C38" s="4"/>
      <c r="D38" s="27"/>
      <c r="E38" s="67"/>
      <c r="F38" s="64"/>
      <c r="G38" s="4"/>
      <c r="H38" s="4"/>
      <c r="I38" s="15">
        <v>3128</v>
      </c>
      <c r="J38" s="45" t="s">
        <v>115</v>
      </c>
      <c r="K38" s="35">
        <v>-187480</v>
      </c>
      <c r="L38" s="35">
        <v>-179124</v>
      </c>
      <c r="M38" s="65">
        <f t="shared" si="5"/>
        <v>-3.5364156688037697E-2</v>
      </c>
      <c r="N38" s="66">
        <f>+(K38/L38)-1</f>
        <v>4.6649248565239665E-2</v>
      </c>
      <c r="O38" s="32"/>
    </row>
    <row r="39" spans="1:15" ht="16.5" customHeight="1" x14ac:dyDescent="0.25">
      <c r="A39" s="33"/>
      <c r="B39" s="27"/>
      <c r="C39" s="4"/>
      <c r="D39" s="27"/>
      <c r="E39" s="67"/>
      <c r="F39" s="64"/>
      <c r="G39" s="4"/>
      <c r="H39" s="4"/>
      <c r="I39" s="15"/>
      <c r="J39" s="4"/>
      <c r="K39" s="4"/>
      <c r="L39" s="4"/>
      <c r="M39" s="65"/>
      <c r="N39" s="66"/>
      <c r="O39" s="32"/>
    </row>
    <row r="40" spans="1:15" ht="16.5" customHeight="1" thickBot="1" x14ac:dyDescent="0.3">
      <c r="A40" s="33"/>
      <c r="B40" s="27"/>
      <c r="C40" s="4"/>
      <c r="D40" s="27"/>
      <c r="E40" s="67"/>
      <c r="F40" s="64"/>
      <c r="G40" s="164"/>
      <c r="H40" s="4"/>
      <c r="I40" s="36"/>
      <c r="J40" s="29" t="s">
        <v>36</v>
      </c>
      <c r="K40" s="37">
        <f>+K31+K33</f>
        <v>8002401</v>
      </c>
      <c r="L40" s="37">
        <f>+L33+L31</f>
        <v>5060563</v>
      </c>
      <c r="M40" s="163">
        <v>1</v>
      </c>
      <c r="N40" s="165">
        <f t="shared" ref="N40" si="6">+(K40/L40)-1</f>
        <v>0.58132622793155631</v>
      </c>
      <c r="O40" s="32"/>
    </row>
    <row r="41" spans="1:15" ht="16.5" customHeight="1" thickTop="1" thickBot="1" x14ac:dyDescent="0.3">
      <c r="A41" s="30"/>
      <c r="B41" s="36" t="s">
        <v>8</v>
      </c>
      <c r="C41" s="37">
        <f>+C18+C7</f>
        <v>7840315</v>
      </c>
      <c r="D41" s="37">
        <f>+D7+D18</f>
        <v>5060563</v>
      </c>
      <c r="E41" s="163">
        <f>+C41/$C$41</f>
        <v>1</v>
      </c>
      <c r="F41" s="163">
        <f t="shared" si="3"/>
        <v>0.54929698533542615</v>
      </c>
      <c r="G41" s="72">
        <v>14</v>
      </c>
      <c r="H41" s="164"/>
      <c r="I41" s="70"/>
      <c r="J41" s="70" t="s">
        <v>70</v>
      </c>
      <c r="K41" s="70">
        <f>SUM(K42:K44)</f>
        <v>0</v>
      </c>
      <c r="L41" s="70">
        <f>SUM(L42:L44)</f>
        <v>0</v>
      </c>
      <c r="M41" s="64"/>
      <c r="N41" s="65"/>
      <c r="O41" s="32"/>
    </row>
    <row r="42" spans="1:15" ht="16.5" customHeight="1" thickTop="1" x14ac:dyDescent="0.25">
      <c r="A42" s="69">
        <v>8</v>
      </c>
      <c r="B42" s="70" t="s">
        <v>69</v>
      </c>
      <c r="C42" s="70">
        <f>SUM(C43:C45)</f>
        <v>0</v>
      </c>
      <c r="D42" s="70">
        <f>SUM(D43:D45)</f>
        <v>0</v>
      </c>
      <c r="E42" s="71"/>
      <c r="F42" s="71"/>
      <c r="G42" s="72"/>
      <c r="H42" s="72"/>
      <c r="I42" s="72">
        <v>91</v>
      </c>
      <c r="J42" s="72" t="s">
        <v>67</v>
      </c>
      <c r="K42" s="72">
        <v>1086150</v>
      </c>
      <c r="L42" s="72">
        <v>1374177</v>
      </c>
      <c r="M42" s="66"/>
      <c r="N42" s="65"/>
      <c r="O42" s="32"/>
    </row>
    <row r="43" spans="1:15" ht="16.5" customHeight="1" x14ac:dyDescent="0.25">
      <c r="A43" s="73">
        <v>81</v>
      </c>
      <c r="B43" s="72" t="s">
        <v>68</v>
      </c>
      <c r="C43" s="72">
        <v>0</v>
      </c>
      <c r="D43" s="72"/>
      <c r="E43" s="74"/>
      <c r="F43" s="74"/>
      <c r="G43" s="72"/>
      <c r="H43" s="72"/>
      <c r="I43" s="72">
        <v>93</v>
      </c>
      <c r="J43" s="72" t="s">
        <v>62</v>
      </c>
      <c r="K43" s="72">
        <v>18028833</v>
      </c>
      <c r="L43" s="72">
        <v>21425194</v>
      </c>
      <c r="M43" s="65"/>
      <c r="N43" s="67"/>
      <c r="O43" s="32"/>
    </row>
    <row r="44" spans="1:15" ht="16.5" customHeight="1" x14ac:dyDescent="0.25">
      <c r="A44" s="73">
        <v>83</v>
      </c>
      <c r="B44" s="72" t="s">
        <v>61</v>
      </c>
      <c r="C44" s="72">
        <v>444896</v>
      </c>
      <c r="D44" s="72">
        <v>303009</v>
      </c>
      <c r="E44" s="74"/>
      <c r="F44" s="74"/>
      <c r="G44" s="72"/>
      <c r="H44" s="72"/>
      <c r="I44" s="72">
        <v>99</v>
      </c>
      <c r="J44" s="72" t="s">
        <v>66</v>
      </c>
      <c r="K44" s="35">
        <v>-19114983</v>
      </c>
      <c r="L44" s="35">
        <v>-22799371</v>
      </c>
      <c r="M44" s="65"/>
      <c r="N44" s="67"/>
      <c r="O44" s="32"/>
    </row>
    <row r="45" spans="1:15" ht="16.5" customHeight="1" x14ac:dyDescent="0.25">
      <c r="A45" s="73">
        <v>89</v>
      </c>
      <c r="B45" s="72" t="s">
        <v>71</v>
      </c>
      <c r="C45" s="75">
        <v>-444896</v>
      </c>
      <c r="D45" s="75">
        <v>-303009</v>
      </c>
      <c r="E45" s="74"/>
      <c r="F45" s="74"/>
      <c r="H45" s="72"/>
      <c r="I45" s="4"/>
      <c r="J45" s="4"/>
      <c r="K45" s="4"/>
      <c r="L45" s="4"/>
      <c r="M45" s="65"/>
      <c r="N45" s="65"/>
      <c r="O45" s="32"/>
    </row>
    <row r="46" spans="1:15" s="29" customFormat="1" ht="22.5" customHeight="1" x14ac:dyDescent="0.25">
      <c r="A46" s="73"/>
      <c r="B46" s="72"/>
      <c r="C46" s="75"/>
      <c r="D46" s="75"/>
      <c r="E46" s="74"/>
      <c r="F46" s="41"/>
      <c r="G46" s="2"/>
      <c r="H46" s="4"/>
      <c r="I46" s="4"/>
      <c r="J46" s="4"/>
      <c r="K46" s="4"/>
      <c r="L46" s="4"/>
      <c r="M46" s="65"/>
      <c r="N46" s="65"/>
      <c r="O46" s="32"/>
    </row>
    <row r="47" spans="1:15" s="45" customFormat="1" x14ac:dyDescent="0.25">
      <c r="A47" s="73"/>
      <c r="B47" s="72"/>
      <c r="C47" s="75"/>
      <c r="D47" s="75"/>
      <c r="E47" s="74"/>
      <c r="F47" s="41"/>
      <c r="G47" s="2"/>
      <c r="H47" s="4"/>
      <c r="I47" s="4"/>
      <c r="J47" s="2"/>
      <c r="K47" s="2"/>
      <c r="L47" s="2"/>
      <c r="M47" s="41"/>
      <c r="N47" s="65"/>
      <c r="O47" s="32"/>
    </row>
    <row r="48" spans="1:15" s="45" customFormat="1" ht="15.75" customHeight="1" x14ac:dyDescent="0.25">
      <c r="A48" s="94" t="s">
        <v>88</v>
      </c>
      <c r="B48" s="29"/>
      <c r="C48" s="29"/>
      <c r="D48" s="29"/>
      <c r="E48" s="29" t="s">
        <v>90</v>
      </c>
      <c r="F48" s="64"/>
      <c r="H48" s="29"/>
      <c r="I48" s="2"/>
      <c r="J48" s="29"/>
      <c r="K48" s="29"/>
      <c r="L48" s="29" t="s">
        <v>112</v>
      </c>
      <c r="M48" s="64"/>
      <c r="N48" s="64"/>
      <c r="O48" s="68"/>
    </row>
    <row r="49" spans="1:15" s="45" customFormat="1" ht="13.5" thickBot="1" x14ac:dyDescent="0.25">
      <c r="A49" s="95" t="s">
        <v>114</v>
      </c>
      <c r="E49" s="45" t="s">
        <v>91</v>
      </c>
      <c r="F49" s="67"/>
      <c r="G49" s="98"/>
      <c r="H49" s="27"/>
      <c r="I49" s="29"/>
      <c r="L49" s="45" t="s">
        <v>81</v>
      </c>
      <c r="M49" s="67"/>
      <c r="N49" s="67"/>
      <c r="O49" s="76"/>
    </row>
    <row r="50" spans="1:15" s="45" customFormat="1" ht="13.5" thickBot="1" x14ac:dyDescent="0.25">
      <c r="A50" s="96"/>
      <c r="B50" s="51"/>
      <c r="C50" s="51"/>
      <c r="D50" s="51"/>
      <c r="E50" s="97"/>
      <c r="F50" s="97"/>
      <c r="H50" s="51"/>
      <c r="I50" s="51"/>
      <c r="J50" s="51"/>
      <c r="K50" s="51"/>
      <c r="L50" s="51" t="s">
        <v>117</v>
      </c>
      <c r="M50" s="97"/>
      <c r="N50" s="97"/>
      <c r="O50" s="100"/>
    </row>
    <row r="51" spans="1:15" s="45" customFormat="1" ht="25.5" customHeight="1" x14ac:dyDescent="0.2">
      <c r="A51" s="91"/>
      <c r="E51" s="67"/>
      <c r="F51" s="67"/>
      <c r="M51" s="67"/>
      <c r="N51" s="67"/>
    </row>
    <row r="52" spans="1:15" s="45" customFormat="1" ht="12.75" x14ac:dyDescent="0.2">
      <c r="A52" s="91"/>
      <c r="E52" s="67"/>
      <c r="F52" s="67"/>
      <c r="M52" s="67"/>
      <c r="N52" s="67"/>
    </row>
    <row r="53" spans="1:15" s="45" customFormat="1" ht="25.5" customHeight="1" x14ac:dyDescent="0.2">
      <c r="A53" s="91"/>
      <c r="C53" s="47"/>
      <c r="E53" s="67"/>
      <c r="F53" s="67"/>
      <c r="M53" s="67"/>
      <c r="N53" s="67"/>
    </row>
    <row r="54" spans="1:15" s="45" customFormat="1" ht="25.5" customHeight="1" x14ac:dyDescent="0.2">
      <c r="A54" s="91"/>
      <c r="E54" s="67"/>
      <c r="F54" s="67"/>
      <c r="H54" s="47"/>
      <c r="M54" s="67"/>
      <c r="N54" s="67"/>
    </row>
    <row r="55" spans="1:15" s="45" customFormat="1" ht="25.5" customHeight="1" x14ac:dyDescent="0.2">
      <c r="A55" s="91"/>
      <c r="E55" s="67"/>
      <c r="F55" s="67"/>
      <c r="H55" s="47"/>
      <c r="M55" s="67"/>
      <c r="N55" s="67"/>
    </row>
    <row r="56" spans="1:15" ht="25.5" customHeight="1" x14ac:dyDescent="0.25">
      <c r="A56" s="91"/>
      <c r="B56" s="45"/>
      <c r="C56" s="45"/>
      <c r="D56" s="45"/>
      <c r="E56" s="67"/>
      <c r="F56" s="67"/>
      <c r="G56" s="45"/>
      <c r="H56" s="45"/>
      <c r="I56" s="45"/>
      <c r="J56" s="45"/>
      <c r="K56" s="45"/>
      <c r="L56" s="45"/>
      <c r="M56" s="67"/>
      <c r="N56" s="67"/>
      <c r="O56" s="45"/>
    </row>
    <row r="57" spans="1:15" ht="25.5" customHeight="1" x14ac:dyDescent="0.25">
      <c r="A57" s="91"/>
      <c r="B57" s="45"/>
      <c r="C57" s="45"/>
      <c r="D57" s="45"/>
      <c r="E57" s="67"/>
      <c r="F57" s="67"/>
      <c r="H57" s="45"/>
      <c r="I57" s="45"/>
      <c r="J57" s="45"/>
      <c r="K57" s="45"/>
      <c r="L57" s="45"/>
      <c r="M57" s="67"/>
      <c r="N57" s="67"/>
      <c r="O57" s="45"/>
    </row>
    <row r="59" spans="1:15" ht="25.5" customHeight="1" x14ac:dyDescent="0.25"/>
    <row r="60" spans="1:15" x14ac:dyDescent="0.25">
      <c r="H60" s="5"/>
    </row>
  </sheetData>
  <mergeCells count="5">
    <mergeCell ref="A1:O1"/>
    <mergeCell ref="A2:O2"/>
    <mergeCell ref="A3:O3"/>
    <mergeCell ref="A4:O4"/>
    <mergeCell ref="A5:O5"/>
  </mergeCells>
  <printOptions horizontalCentered="1" verticalCentered="1"/>
  <pageMargins left="0.23622047244094491" right="0.31496062992125984" top="0.31496062992125984" bottom="0.35433070866141736" header="0" footer="0"/>
  <pageSetup scale="64" firstPageNumber="0" fitToHeight="0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SheetLayoutView="100" workbookViewId="0">
      <selection activeCell="K38" sqref="K38"/>
    </sheetView>
  </sheetViews>
  <sheetFormatPr baseColWidth="10" defaultRowHeight="18" x14ac:dyDescent="0.25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3" width="8.42578125" style="41" customWidth="1"/>
    <col min="14" max="14" width="9.42578125" style="41" customWidth="1"/>
    <col min="15" max="15" width="8.57031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 x14ac:dyDescent="0.25">
      <c r="A1" s="179" t="s">
        <v>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</row>
    <row r="2" spans="1:16" ht="14.1" customHeight="1" x14ac:dyDescent="0.25">
      <c r="A2" s="182" t="s">
        <v>104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</row>
    <row r="3" spans="1:16" ht="16.5" customHeight="1" x14ac:dyDescent="0.25">
      <c r="A3" s="182" t="s">
        <v>103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6" ht="15" customHeight="1" x14ac:dyDescent="0.25">
      <c r="A4" s="182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6" ht="15" customHeight="1" thickBot="1" x14ac:dyDescent="0.3">
      <c r="A5" s="185" t="s">
        <v>59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1:16" s="90" customFormat="1" ht="36" customHeight="1" thickBot="1" x14ac:dyDescent="0.25">
      <c r="A6" s="83" t="s">
        <v>34</v>
      </c>
      <c r="B6" s="84" t="s">
        <v>1</v>
      </c>
      <c r="C6" s="85" t="s">
        <v>105</v>
      </c>
      <c r="D6" s="84" t="s">
        <v>86</v>
      </c>
      <c r="E6" s="86" t="s">
        <v>107</v>
      </c>
      <c r="F6" s="86" t="s">
        <v>106</v>
      </c>
      <c r="G6" s="85" t="s">
        <v>77</v>
      </c>
      <c r="H6" s="85"/>
      <c r="I6" s="87" t="s">
        <v>37</v>
      </c>
      <c r="J6" s="88" t="s">
        <v>9</v>
      </c>
      <c r="K6" s="85" t="s">
        <v>105</v>
      </c>
      <c r="L6" s="84" t="s">
        <v>86</v>
      </c>
      <c r="M6" s="86" t="s">
        <v>108</v>
      </c>
      <c r="N6" s="86" t="s">
        <v>106</v>
      </c>
      <c r="O6" s="89" t="s">
        <v>77</v>
      </c>
    </row>
    <row r="7" spans="1:16" ht="16.5" customHeight="1" x14ac:dyDescent="0.25">
      <c r="A7" s="30"/>
      <c r="B7" s="29" t="s">
        <v>2</v>
      </c>
      <c r="C7" s="44">
        <f t="shared" ref="C7" si="0">+C8+C12</f>
        <v>2788420</v>
      </c>
      <c r="D7" s="44">
        <f>+D8+D12</f>
        <v>2540227</v>
      </c>
      <c r="E7" s="64">
        <f>+C7/$C$39</f>
        <v>0.5649152542029503</v>
      </c>
      <c r="F7" s="64">
        <f>+(C7/D7)-1</f>
        <v>9.7705047619760066E-2</v>
      </c>
      <c r="G7" s="78"/>
      <c r="H7" s="31"/>
      <c r="I7" s="26"/>
      <c r="J7" s="28" t="s">
        <v>2</v>
      </c>
      <c r="K7" s="44">
        <f>+K8+K14+K17</f>
        <v>1424962</v>
      </c>
      <c r="L7" s="44">
        <f>+L8+L14+L17</f>
        <v>1540015</v>
      </c>
      <c r="M7" s="162">
        <f>K7/$K$30</f>
        <v>0.53403065230304514</v>
      </c>
      <c r="N7" s="162">
        <f>+(K7/L7)-1</f>
        <v>-7.4709012574552869E-2</v>
      </c>
      <c r="O7" s="32"/>
    </row>
    <row r="8" spans="1:16" ht="16.5" customHeight="1" x14ac:dyDescent="0.25">
      <c r="A8" s="62">
        <v>11</v>
      </c>
      <c r="B8" s="29" t="s">
        <v>3</v>
      </c>
      <c r="C8" s="29">
        <f>+C9+C10</f>
        <v>2392432</v>
      </c>
      <c r="D8" s="29">
        <f>+D9+D10</f>
        <v>2119741</v>
      </c>
      <c r="E8" s="64">
        <f>+C8/$C$39</f>
        <v>0.48469073218642555</v>
      </c>
      <c r="F8" s="64">
        <f>+(C8/D8)-1</f>
        <v>0.12864354654648835</v>
      </c>
      <c r="G8" s="79">
        <v>4</v>
      </c>
      <c r="H8" s="4"/>
      <c r="I8" s="36">
        <v>24</v>
      </c>
      <c r="J8" s="39" t="s">
        <v>10</v>
      </c>
      <c r="K8" s="39">
        <f>SUM(K9:K12)</f>
        <v>226629</v>
      </c>
      <c r="L8" s="39">
        <f>SUM(L9:L12)</f>
        <v>443399</v>
      </c>
      <c r="M8" s="162">
        <f t="shared" ref="M8:M30" si="1">K8/$K$30</f>
        <v>8.4933375557233681E-2</v>
      </c>
      <c r="N8" s="162">
        <f t="shared" ref="N8:N35" si="2">+(K8/L8)-1</f>
        <v>-0.48888247379899363</v>
      </c>
      <c r="O8" s="77"/>
    </row>
    <row r="9" spans="1:16" ht="16.5" customHeight="1" x14ac:dyDescent="0.25">
      <c r="A9" s="30">
        <v>1105</v>
      </c>
      <c r="B9" s="4" t="s">
        <v>14</v>
      </c>
      <c r="C9" s="4">
        <v>1379</v>
      </c>
      <c r="D9" s="4">
        <v>0</v>
      </c>
      <c r="E9" s="67">
        <f>+C9/$C$39</f>
        <v>2.7937618276510298E-4</v>
      </c>
      <c r="F9" s="67"/>
      <c r="G9" s="79"/>
      <c r="H9" s="4"/>
      <c r="I9" s="15">
        <v>2401</v>
      </c>
      <c r="J9" s="38" t="s">
        <v>25</v>
      </c>
      <c r="K9" s="4">
        <v>75</v>
      </c>
      <c r="L9" s="38">
        <v>16752</v>
      </c>
      <c r="M9" s="66">
        <f t="shared" si="1"/>
        <v>2.8107625973695008E-5</v>
      </c>
      <c r="N9" s="66">
        <f t="shared" si="2"/>
        <v>-0.9955229226361032</v>
      </c>
      <c r="O9" s="77"/>
      <c r="P9" s="41"/>
    </row>
    <row r="10" spans="1:16" ht="16.5" customHeight="1" x14ac:dyDescent="0.25">
      <c r="A10" s="30">
        <v>1110</v>
      </c>
      <c r="B10" s="4" t="s">
        <v>15</v>
      </c>
      <c r="C10" s="4">
        <v>2391053</v>
      </c>
      <c r="D10" s="4">
        <v>2119741</v>
      </c>
      <c r="E10" s="67">
        <f>+C10/$C$39</f>
        <v>0.48441135600366048</v>
      </c>
      <c r="F10" s="67">
        <f t="shared" ref="F10:F39" si="3">+(C10/D10)-1</f>
        <v>0.12799299537066089</v>
      </c>
      <c r="G10" s="79"/>
      <c r="H10" s="4"/>
      <c r="I10" s="15">
        <v>2425</v>
      </c>
      <c r="J10" s="38" t="s">
        <v>26</v>
      </c>
      <c r="K10" s="4">
        <v>213687</v>
      </c>
      <c r="L10" s="38">
        <v>350935</v>
      </c>
      <c r="M10" s="66">
        <f t="shared" si="1"/>
        <v>8.0083123619212868E-2</v>
      </c>
      <c r="N10" s="66">
        <f t="shared" si="2"/>
        <v>-0.39109236753244903</v>
      </c>
      <c r="O10" s="77"/>
    </row>
    <row r="11" spans="1:16" ht="16.5" customHeight="1" x14ac:dyDescent="0.25">
      <c r="A11" s="30"/>
      <c r="B11" s="4"/>
      <c r="C11" s="4"/>
      <c r="D11" s="4"/>
      <c r="E11" s="67"/>
      <c r="F11" s="64"/>
      <c r="G11" s="79"/>
      <c r="H11" s="4"/>
      <c r="I11" s="15">
        <v>2436</v>
      </c>
      <c r="J11" s="38" t="s">
        <v>27</v>
      </c>
      <c r="K11" s="4">
        <v>12679</v>
      </c>
      <c r="L11" s="38">
        <v>75524</v>
      </c>
      <c r="M11" s="66">
        <f t="shared" si="1"/>
        <v>4.7516878629397206E-3</v>
      </c>
      <c r="N11" s="66">
        <f t="shared" si="2"/>
        <v>-0.83211959112335154</v>
      </c>
      <c r="O11" s="77"/>
    </row>
    <row r="12" spans="1:16" ht="16.5" customHeight="1" x14ac:dyDescent="0.25">
      <c r="A12" s="62">
        <v>14</v>
      </c>
      <c r="B12" s="29" t="s">
        <v>4</v>
      </c>
      <c r="C12" s="44">
        <f>SUM(C13:C16)</f>
        <v>395988</v>
      </c>
      <c r="D12" s="44">
        <f>SUM(D13:D16)</f>
        <v>420486</v>
      </c>
      <c r="E12" s="64">
        <f>+C12/$C$39</f>
        <v>8.0224522016524732E-2</v>
      </c>
      <c r="F12" s="64">
        <f t="shared" si="3"/>
        <v>-5.8261154949272975E-2</v>
      </c>
      <c r="G12" s="79">
        <v>5</v>
      </c>
      <c r="H12" s="4"/>
      <c r="I12" s="15">
        <v>2490</v>
      </c>
      <c r="J12" s="46" t="s">
        <v>78</v>
      </c>
      <c r="K12" s="4">
        <v>188</v>
      </c>
      <c r="L12" s="38">
        <v>188</v>
      </c>
      <c r="M12" s="66">
        <f t="shared" si="1"/>
        <v>7.0456449107395496E-5</v>
      </c>
      <c r="N12" s="66">
        <f t="shared" si="2"/>
        <v>0</v>
      </c>
      <c r="O12" s="99"/>
    </row>
    <row r="13" spans="1:16" ht="16.5" customHeight="1" x14ac:dyDescent="0.25">
      <c r="A13" s="30">
        <v>1401</v>
      </c>
      <c r="B13" s="4" t="s">
        <v>35</v>
      </c>
      <c r="C13" s="4">
        <v>180443</v>
      </c>
      <c r="D13" s="4">
        <v>48546</v>
      </c>
      <c r="E13" s="67">
        <f>+C13/$C$39</f>
        <v>3.6556545719132326E-2</v>
      </c>
      <c r="F13" s="67">
        <f t="shared" si="3"/>
        <v>2.7169488732336342</v>
      </c>
      <c r="G13" s="79"/>
      <c r="H13" s="4"/>
      <c r="I13" s="15"/>
      <c r="J13" s="38"/>
      <c r="K13" s="4"/>
      <c r="L13" s="38"/>
      <c r="M13" s="66"/>
      <c r="N13" s="66"/>
      <c r="O13" s="99"/>
    </row>
    <row r="14" spans="1:16" ht="16.5" customHeight="1" x14ac:dyDescent="0.25">
      <c r="A14" s="30">
        <v>1420</v>
      </c>
      <c r="B14" s="4" t="s">
        <v>73</v>
      </c>
      <c r="C14" s="4">
        <v>99182</v>
      </c>
      <c r="D14" s="4">
        <v>1543</v>
      </c>
      <c r="E14" s="67">
        <f>+C14/$C$39</f>
        <v>2.0093610267591329E-2</v>
      </c>
      <c r="F14" s="67">
        <f t="shared" si="3"/>
        <v>63.278677900194424</v>
      </c>
      <c r="G14" s="79"/>
      <c r="H14" s="4"/>
      <c r="I14" s="36">
        <v>25</v>
      </c>
      <c r="J14" s="39" t="s">
        <v>11</v>
      </c>
      <c r="K14" s="44">
        <f>+K15</f>
        <v>362776</v>
      </c>
      <c r="L14" s="44">
        <f>+L15</f>
        <v>1096616</v>
      </c>
      <c r="M14" s="162">
        <f t="shared" si="1"/>
        <v>0.13595696160310908</v>
      </c>
      <c r="N14" s="162">
        <f t="shared" si="2"/>
        <v>-0.66918593199442644</v>
      </c>
      <c r="O14" s="77"/>
    </row>
    <row r="15" spans="1:16" ht="16.5" customHeight="1" x14ac:dyDescent="0.25">
      <c r="A15" s="30">
        <v>1424</v>
      </c>
      <c r="B15" s="4" t="s">
        <v>60</v>
      </c>
      <c r="C15" s="4">
        <v>21329</v>
      </c>
      <c r="D15" s="4">
        <v>270056</v>
      </c>
      <c r="E15" s="67">
        <f>+C15/$C$39</f>
        <v>4.3211128369810593E-3</v>
      </c>
      <c r="F15" s="67">
        <f t="shared" si="3"/>
        <v>-0.92102008472316854</v>
      </c>
      <c r="G15" s="79"/>
      <c r="H15" s="4"/>
      <c r="I15" s="15">
        <v>2505</v>
      </c>
      <c r="J15" s="38" t="s">
        <v>28</v>
      </c>
      <c r="K15" s="4">
        <v>362776</v>
      </c>
      <c r="L15" s="38">
        <v>1096616</v>
      </c>
      <c r="M15" s="66">
        <f t="shared" si="1"/>
        <v>0.13595696160310908</v>
      </c>
      <c r="N15" s="66">
        <f t="shared" si="2"/>
        <v>-0.66918593199442644</v>
      </c>
      <c r="O15" s="77"/>
    </row>
    <row r="16" spans="1:16" ht="16.5" customHeight="1" x14ac:dyDescent="0.25">
      <c r="A16" s="30">
        <v>1470</v>
      </c>
      <c r="B16" s="4" t="s">
        <v>16</v>
      </c>
      <c r="C16" s="4">
        <v>95034</v>
      </c>
      <c r="D16" s="4">
        <v>100341</v>
      </c>
      <c r="E16" s="67">
        <f>+C16/$C$39</f>
        <v>1.9253253192820011E-2</v>
      </c>
      <c r="F16" s="67">
        <f t="shared" si="3"/>
        <v>-5.2889646306096161E-2</v>
      </c>
      <c r="G16" s="79"/>
      <c r="H16" s="4"/>
      <c r="I16" s="15"/>
      <c r="J16" s="38"/>
      <c r="K16" s="4"/>
      <c r="L16" s="38"/>
      <c r="M16" s="66"/>
      <c r="N16" s="66"/>
      <c r="O16" s="77"/>
    </row>
    <row r="17" spans="1:16" ht="13.5" customHeight="1" x14ac:dyDescent="0.25">
      <c r="A17" s="92"/>
      <c r="C17" s="143"/>
      <c r="E17" s="67"/>
      <c r="F17" s="64"/>
      <c r="G17" s="79"/>
      <c r="H17" s="4"/>
      <c r="I17" s="36">
        <v>27</v>
      </c>
      <c r="J17" s="39" t="s">
        <v>92</v>
      </c>
      <c r="K17" s="44">
        <f>+K18</f>
        <v>835557</v>
      </c>
      <c r="L17" s="44">
        <f>+L18</f>
        <v>0</v>
      </c>
      <c r="M17" s="162">
        <f t="shared" si="1"/>
        <v>0.31314031514270241</v>
      </c>
      <c r="N17" s="66"/>
      <c r="O17" s="77"/>
    </row>
    <row r="18" spans="1:16" ht="14.25" customHeight="1" x14ac:dyDescent="0.25">
      <c r="A18" s="33"/>
      <c r="B18" s="28" t="s">
        <v>6</v>
      </c>
      <c r="C18" s="44">
        <f>+C19+C23+C32</f>
        <v>2147577</v>
      </c>
      <c r="D18" s="44">
        <f>+D19+D23+D32</f>
        <v>2251500</v>
      </c>
      <c r="E18" s="64">
        <f>+C18/$C$39</f>
        <v>0.4350847457970497</v>
      </c>
      <c r="F18" s="64">
        <f t="shared" si="3"/>
        <v>-4.61572285143238E-2</v>
      </c>
      <c r="G18" s="80"/>
      <c r="H18" s="28"/>
      <c r="I18" s="15">
        <v>2715</v>
      </c>
      <c r="J18" s="46" t="s">
        <v>93</v>
      </c>
      <c r="K18" s="4">
        <v>835557</v>
      </c>
      <c r="L18" s="38">
        <v>0</v>
      </c>
      <c r="M18" s="66">
        <f t="shared" si="1"/>
        <v>0.31314031514270241</v>
      </c>
      <c r="N18" s="66"/>
      <c r="O18" s="77"/>
    </row>
    <row r="19" spans="1:16" ht="12.75" customHeight="1" x14ac:dyDescent="0.25">
      <c r="A19" s="62">
        <v>14</v>
      </c>
      <c r="B19" s="29" t="s">
        <v>4</v>
      </c>
      <c r="C19" s="29">
        <f>+C21+C20</f>
        <v>1079348</v>
      </c>
      <c r="D19" s="29">
        <f>+D21+D20</f>
        <v>1079349</v>
      </c>
      <c r="E19" s="67">
        <f>+C19/$C$39</f>
        <v>0.2186686904388313</v>
      </c>
      <c r="F19" s="67">
        <f t="shared" si="3"/>
        <v>-9.264843900957942E-7</v>
      </c>
      <c r="G19" s="80"/>
      <c r="H19" s="28"/>
      <c r="I19" s="15"/>
      <c r="J19" s="38"/>
      <c r="K19" s="4"/>
      <c r="L19" s="38"/>
      <c r="M19" s="66"/>
      <c r="N19" s="66"/>
      <c r="O19" s="77"/>
      <c r="P19" s="41"/>
    </row>
    <row r="20" spans="1:16" ht="18" customHeight="1" x14ac:dyDescent="0.25">
      <c r="A20" s="30">
        <v>1470</v>
      </c>
      <c r="B20" s="45" t="s">
        <v>16</v>
      </c>
      <c r="C20" s="4">
        <v>91523</v>
      </c>
      <c r="D20" s="4">
        <v>91524</v>
      </c>
      <c r="E20" s="67">
        <f>+C20/$C$39</f>
        <v>1.8541948060341203E-2</v>
      </c>
      <c r="F20" s="67">
        <f t="shared" ref="F20" si="4">+(C20/D20)-1</f>
        <v>-1.0926095887375809E-5</v>
      </c>
      <c r="G20" s="80"/>
      <c r="H20" s="28"/>
      <c r="I20" s="15"/>
      <c r="J20" s="39" t="s">
        <v>6</v>
      </c>
      <c r="K20" s="44">
        <f>+K21+K24+K27</f>
        <v>1243353</v>
      </c>
      <c r="L20" s="44">
        <f>+L21+L24+L27</f>
        <v>1181107</v>
      </c>
      <c r="M20" s="162">
        <f t="shared" si="1"/>
        <v>0.46596934769695481</v>
      </c>
      <c r="N20" s="162">
        <f t="shared" si="2"/>
        <v>5.2701406392477557E-2</v>
      </c>
      <c r="O20" s="77"/>
    </row>
    <row r="21" spans="1:16" ht="16.5" customHeight="1" x14ac:dyDescent="0.25">
      <c r="A21" s="30">
        <v>1475</v>
      </c>
      <c r="B21" s="4" t="s">
        <v>64</v>
      </c>
      <c r="C21" s="4">
        <v>987825</v>
      </c>
      <c r="D21" s="4">
        <v>987825</v>
      </c>
      <c r="E21" s="67">
        <f>+C21/$C$39</f>
        <v>0.2001267423784901</v>
      </c>
      <c r="F21" s="67">
        <f>+(C21/D21)-1</f>
        <v>0</v>
      </c>
      <c r="G21" s="80"/>
      <c r="H21" s="28"/>
      <c r="I21" s="36">
        <v>24</v>
      </c>
      <c r="J21" s="39" t="s">
        <v>10</v>
      </c>
      <c r="K21" s="39">
        <f>SUM(K22:K22)</f>
        <v>993825</v>
      </c>
      <c r="L21" s="39">
        <f>SUM(L22:L22)</f>
        <v>929212</v>
      </c>
      <c r="M21" s="66">
        <f t="shared" si="1"/>
        <v>0.37245415177743257</v>
      </c>
      <c r="N21" s="66">
        <f t="shared" si="2"/>
        <v>6.9535262136089404E-2</v>
      </c>
      <c r="O21" s="77"/>
    </row>
    <row r="22" spans="1:16" ht="16.5" customHeight="1" x14ac:dyDescent="0.25">
      <c r="A22" s="33"/>
      <c r="B22" s="28"/>
      <c r="C22" s="28"/>
      <c r="D22" s="28"/>
      <c r="E22" s="67"/>
      <c r="F22" s="64"/>
      <c r="G22" s="79">
        <v>6</v>
      </c>
      <c r="H22" s="29"/>
      <c r="I22" s="15">
        <v>2455</v>
      </c>
      <c r="J22" s="46" t="s">
        <v>76</v>
      </c>
      <c r="K22" s="4">
        <v>993825</v>
      </c>
      <c r="L22" s="46">
        <v>929212</v>
      </c>
      <c r="M22" s="66">
        <f t="shared" si="1"/>
        <v>0.37245415177743257</v>
      </c>
      <c r="N22" s="66">
        <f t="shared" si="2"/>
        <v>6.9535262136089404E-2</v>
      </c>
      <c r="O22" s="77"/>
    </row>
    <row r="23" spans="1:16" ht="16.5" customHeight="1" x14ac:dyDescent="0.25">
      <c r="A23" s="62">
        <v>16</v>
      </c>
      <c r="B23" s="39" t="s">
        <v>7</v>
      </c>
      <c r="C23" s="44">
        <f>SUM(C24:C30)</f>
        <v>952739</v>
      </c>
      <c r="D23" s="44">
        <f>SUM(D24:D30)</f>
        <v>1022363</v>
      </c>
      <c r="E23" s="64">
        <f t="shared" ref="E23:E30" si="5">+C23/$C$39</f>
        <v>0.19301855329328604</v>
      </c>
      <c r="F23" s="64">
        <f t="shared" si="3"/>
        <v>-6.8101056082819911E-2</v>
      </c>
      <c r="G23" s="79"/>
      <c r="H23" s="4"/>
      <c r="I23" s="15"/>
      <c r="J23" s="46"/>
      <c r="K23" s="4"/>
      <c r="L23" s="46"/>
      <c r="M23" s="66"/>
      <c r="N23" s="66"/>
      <c r="O23" s="77"/>
    </row>
    <row r="24" spans="1:16" ht="16.5" customHeight="1" x14ac:dyDescent="0.25">
      <c r="A24" s="30">
        <v>1650</v>
      </c>
      <c r="B24" s="38" t="s">
        <v>17</v>
      </c>
      <c r="C24" s="4">
        <v>20178</v>
      </c>
      <c r="D24" s="38">
        <v>20178</v>
      </c>
      <c r="E24" s="67">
        <f t="shared" si="5"/>
        <v>4.087927930264139E-3</v>
      </c>
      <c r="F24" s="67">
        <f t="shared" si="3"/>
        <v>0</v>
      </c>
      <c r="G24" s="79"/>
      <c r="H24" s="4"/>
      <c r="I24" s="36">
        <v>25</v>
      </c>
      <c r="J24" s="39" t="s">
        <v>11</v>
      </c>
      <c r="K24" s="44">
        <f>+K25</f>
        <v>96888</v>
      </c>
      <c r="L24" s="44">
        <f>+L25</f>
        <v>96888</v>
      </c>
      <c r="M24" s="162">
        <f t="shared" si="1"/>
        <v>3.6310555537858162E-2</v>
      </c>
      <c r="N24" s="162">
        <f t="shared" si="2"/>
        <v>0</v>
      </c>
      <c r="O24" s="77"/>
    </row>
    <row r="25" spans="1:16" ht="16.5" customHeight="1" x14ac:dyDescent="0.25">
      <c r="A25" s="30">
        <v>1655</v>
      </c>
      <c r="B25" s="38" t="s">
        <v>18</v>
      </c>
      <c r="C25" s="4">
        <v>88462</v>
      </c>
      <c r="D25" s="38">
        <v>88462</v>
      </c>
      <c r="E25" s="67">
        <f t="shared" si="5"/>
        <v>1.7921809920062756E-2</v>
      </c>
      <c r="F25" s="67">
        <f t="shared" si="3"/>
        <v>0</v>
      </c>
      <c r="G25" s="79"/>
      <c r="H25" s="4"/>
      <c r="I25" s="15">
        <v>2510</v>
      </c>
      <c r="J25" s="38" t="s">
        <v>72</v>
      </c>
      <c r="K25" s="4">
        <v>96888</v>
      </c>
      <c r="L25" s="38">
        <v>96888</v>
      </c>
      <c r="M25" s="66">
        <f t="shared" si="1"/>
        <v>3.6310555537858162E-2</v>
      </c>
      <c r="N25" s="66">
        <f t="shared" si="2"/>
        <v>0</v>
      </c>
      <c r="O25" s="77"/>
    </row>
    <row r="26" spans="1:16" ht="16.5" customHeight="1" x14ac:dyDescent="0.25">
      <c r="A26" s="30">
        <v>1665</v>
      </c>
      <c r="B26" s="38" t="s">
        <v>19</v>
      </c>
      <c r="C26" s="4">
        <v>799303</v>
      </c>
      <c r="D26" s="38">
        <v>797523</v>
      </c>
      <c r="E26" s="67">
        <f t="shared" si="5"/>
        <v>0.16193344525938733</v>
      </c>
      <c r="F26" s="67">
        <f t="shared" si="3"/>
        <v>2.2319105530499428E-3</v>
      </c>
      <c r="G26" s="79"/>
      <c r="H26" s="4"/>
      <c r="I26" s="15"/>
      <c r="J26" s="38"/>
      <c r="K26" s="4"/>
      <c r="L26" s="38"/>
      <c r="M26" s="66"/>
      <c r="N26" s="66"/>
      <c r="O26" s="77"/>
    </row>
    <row r="27" spans="1:16" ht="16.5" customHeight="1" x14ac:dyDescent="0.25">
      <c r="A27" s="30">
        <v>1670</v>
      </c>
      <c r="B27" s="38" t="s">
        <v>65</v>
      </c>
      <c r="C27" s="4">
        <v>775678</v>
      </c>
      <c r="D27" s="38">
        <f>765276+2890</f>
        <v>768166</v>
      </c>
      <c r="E27" s="67">
        <f t="shared" si="5"/>
        <v>0.15714717816886842</v>
      </c>
      <c r="F27" s="67">
        <f t="shared" si="3"/>
        <v>9.77913628043936E-3</v>
      </c>
      <c r="G27" s="79"/>
      <c r="H27" s="4"/>
      <c r="I27" s="36">
        <v>29</v>
      </c>
      <c r="J27" s="39" t="s">
        <v>33</v>
      </c>
      <c r="K27" s="44">
        <f>+K28+K29</f>
        <v>152640</v>
      </c>
      <c r="L27" s="44">
        <f>+L28</f>
        <v>155007</v>
      </c>
      <c r="M27" s="162">
        <f t="shared" si="1"/>
        <v>5.7204640381664083E-2</v>
      </c>
      <c r="N27" s="162">
        <f t="shared" si="2"/>
        <v>-1.5270278116472191E-2</v>
      </c>
      <c r="O27" s="77"/>
    </row>
    <row r="28" spans="1:16" ht="16.5" customHeight="1" x14ac:dyDescent="0.25">
      <c r="A28" s="30">
        <v>1675</v>
      </c>
      <c r="B28" s="38" t="s">
        <v>20</v>
      </c>
      <c r="C28" s="4">
        <v>420986</v>
      </c>
      <c r="D28" s="38">
        <v>420986</v>
      </c>
      <c r="E28" s="67">
        <f t="shared" si="5"/>
        <v>8.5288949729912716E-2</v>
      </c>
      <c r="F28" s="67">
        <f t="shared" si="3"/>
        <v>0</v>
      </c>
      <c r="G28" s="79"/>
      <c r="H28" s="4"/>
      <c r="I28" s="15">
        <v>2905</v>
      </c>
      <c r="J28" s="38" t="s">
        <v>63</v>
      </c>
      <c r="K28" s="4">
        <v>152640</v>
      </c>
      <c r="L28" s="38">
        <v>155007</v>
      </c>
      <c r="M28" s="66">
        <f t="shared" si="1"/>
        <v>5.7204640381664083E-2</v>
      </c>
      <c r="N28" s="66">
        <f t="shared" si="2"/>
        <v>-1.5270278116472191E-2</v>
      </c>
      <c r="O28" s="77"/>
    </row>
    <row r="29" spans="1:16" ht="16.5" customHeight="1" x14ac:dyDescent="0.25">
      <c r="A29" s="30">
        <v>1680</v>
      </c>
      <c r="B29" s="38" t="s">
        <v>21</v>
      </c>
      <c r="C29" s="4">
        <v>6838</v>
      </c>
      <c r="D29" s="38">
        <v>6838</v>
      </c>
      <c r="E29" s="67">
        <f t="shared" si="5"/>
        <v>1.3853330948134692E-3</v>
      </c>
      <c r="F29" s="67">
        <f t="shared" si="3"/>
        <v>0</v>
      </c>
      <c r="G29" s="79"/>
      <c r="H29" s="4"/>
      <c r="I29" s="15"/>
      <c r="J29" s="53"/>
      <c r="K29" s="4"/>
      <c r="L29" s="53"/>
      <c r="M29" s="66"/>
      <c r="N29" s="66"/>
      <c r="O29" s="77"/>
    </row>
    <row r="30" spans="1:16" ht="15.75" customHeight="1" x14ac:dyDescent="0.25">
      <c r="A30" s="30">
        <v>1685</v>
      </c>
      <c r="B30" s="38" t="s">
        <v>22</v>
      </c>
      <c r="C30" s="35">
        <v>-1158706</v>
      </c>
      <c r="D30" s="35">
        <v>-1079790</v>
      </c>
      <c r="E30" s="67">
        <f t="shared" si="5"/>
        <v>-0.23474609081002279</v>
      </c>
      <c r="F30" s="67">
        <f t="shared" si="3"/>
        <v>7.3084581261171122E-2</v>
      </c>
      <c r="G30" s="81"/>
      <c r="H30" s="52"/>
      <c r="I30" s="15"/>
      <c r="J30" s="39" t="s">
        <v>12</v>
      </c>
      <c r="K30" s="44">
        <f>+K7+K20</f>
        <v>2668315</v>
      </c>
      <c r="L30" s="44">
        <f>+L7+L20</f>
        <v>2721122</v>
      </c>
      <c r="M30" s="162">
        <f t="shared" si="1"/>
        <v>1</v>
      </c>
      <c r="N30" s="162">
        <f t="shared" si="2"/>
        <v>-1.9406333122880981E-2</v>
      </c>
      <c r="O30" s="77"/>
    </row>
    <row r="31" spans="1:16" ht="15.75" customHeight="1" x14ac:dyDescent="0.25">
      <c r="A31" s="30"/>
      <c r="B31" s="38"/>
      <c r="C31" s="52"/>
      <c r="D31" s="38"/>
      <c r="E31" s="67"/>
      <c r="F31" s="64"/>
      <c r="G31" s="82">
        <v>7</v>
      </c>
      <c r="H31" s="63"/>
      <c r="I31" s="15"/>
      <c r="J31" s="4"/>
      <c r="K31" s="4"/>
      <c r="L31" s="4"/>
      <c r="M31" s="65"/>
      <c r="N31" s="66"/>
      <c r="O31" s="77"/>
    </row>
    <row r="32" spans="1:16" ht="16.5" customHeight="1" x14ac:dyDescent="0.25">
      <c r="A32" s="62">
        <v>19</v>
      </c>
      <c r="B32" s="39" t="s">
        <v>5</v>
      </c>
      <c r="C32" s="44">
        <f>+C33+C34</f>
        <v>115490</v>
      </c>
      <c r="D32" s="44">
        <f>+D33+D34</f>
        <v>149788</v>
      </c>
      <c r="E32" s="64">
        <f>+C32/$C$39</f>
        <v>2.3397502064932373E-2</v>
      </c>
      <c r="F32" s="64">
        <f t="shared" si="3"/>
        <v>-0.22897695409512109</v>
      </c>
      <c r="G32" s="79"/>
      <c r="H32" s="4"/>
      <c r="I32" s="40"/>
      <c r="J32" s="29" t="s">
        <v>13</v>
      </c>
      <c r="K32" s="44">
        <f>SUM(K33)</f>
        <v>4726790</v>
      </c>
      <c r="L32" s="44">
        <f>+L33</f>
        <v>2070605</v>
      </c>
      <c r="M32" s="64">
        <v>1</v>
      </c>
      <c r="N32" s="162">
        <f t="shared" si="2"/>
        <v>1.282806232960898</v>
      </c>
      <c r="O32" s="77"/>
    </row>
    <row r="33" spans="1:15" ht="16.5" customHeight="1" x14ac:dyDescent="0.25">
      <c r="A33" s="30">
        <v>1970</v>
      </c>
      <c r="B33" s="38" t="s">
        <v>23</v>
      </c>
      <c r="C33" s="4">
        <v>645501</v>
      </c>
      <c r="D33" s="38">
        <v>645500</v>
      </c>
      <c r="E33" s="67">
        <f>+C33/$C$39</f>
        <v>0.1307741880718323</v>
      </c>
      <c r="F33" s="67">
        <f t="shared" si="3"/>
        <v>1.549186676941261E-6</v>
      </c>
      <c r="G33" s="79"/>
      <c r="H33" s="4"/>
      <c r="I33" s="15">
        <v>31</v>
      </c>
      <c r="J33" s="4" t="s">
        <v>29</v>
      </c>
      <c r="K33" s="35">
        <f>SUM(K34:K37)</f>
        <v>4726790</v>
      </c>
      <c r="L33" s="4">
        <f>SUM(L34:L37)</f>
        <v>2070605</v>
      </c>
      <c r="M33" s="65">
        <f>+K33/$K$32</f>
        <v>1</v>
      </c>
      <c r="N33" s="66">
        <f t="shared" si="2"/>
        <v>1.282806232960898</v>
      </c>
      <c r="O33" s="77"/>
    </row>
    <row r="34" spans="1:15" ht="16.5" customHeight="1" x14ac:dyDescent="0.25">
      <c r="A34" s="30">
        <v>1975</v>
      </c>
      <c r="B34" s="38" t="s">
        <v>24</v>
      </c>
      <c r="C34" s="35">
        <v>-530011</v>
      </c>
      <c r="D34" s="35">
        <v>-495712</v>
      </c>
      <c r="E34" s="67">
        <f>+C34/$C$39</f>
        <v>-0.10737668600689992</v>
      </c>
      <c r="F34" s="67">
        <f t="shared" si="3"/>
        <v>6.9191385320508614E-2</v>
      </c>
      <c r="G34" s="79"/>
      <c r="H34" s="4"/>
      <c r="I34" s="15">
        <v>3105</v>
      </c>
      <c r="J34" s="4" t="s">
        <v>30</v>
      </c>
      <c r="K34" s="35">
        <v>2095884</v>
      </c>
      <c r="L34" s="4">
        <v>2347475</v>
      </c>
      <c r="M34" s="65">
        <f t="shared" ref="M34:M37" si="6">+K34/$K$32</f>
        <v>0.44340535543148735</v>
      </c>
      <c r="N34" s="66">
        <f t="shared" si="2"/>
        <v>-0.10717515628494445</v>
      </c>
      <c r="O34" s="32"/>
    </row>
    <row r="35" spans="1:15" ht="16.5" customHeight="1" x14ac:dyDescent="0.25">
      <c r="A35" s="30"/>
      <c r="B35" s="4"/>
      <c r="C35" s="4"/>
      <c r="D35" s="4"/>
      <c r="E35" s="67"/>
      <c r="F35" s="64"/>
      <c r="G35" s="4"/>
      <c r="H35" s="4"/>
      <c r="I35" s="15">
        <v>3110</v>
      </c>
      <c r="J35" s="4" t="s">
        <v>31</v>
      </c>
      <c r="K35" s="35">
        <f>+'esta.ac.ec.y soci 4 digit'!C41</f>
        <v>2769401</v>
      </c>
      <c r="L35" s="35">
        <v>-251591</v>
      </c>
      <c r="M35" s="65">
        <f t="shared" si="6"/>
        <v>0.58589465578119615</v>
      </c>
      <c r="N35" s="66">
        <f t="shared" si="2"/>
        <v>-12.007551939457294</v>
      </c>
      <c r="O35" s="32"/>
    </row>
    <row r="36" spans="1:15" ht="16.5" customHeight="1" x14ac:dyDescent="0.25">
      <c r="A36" s="33"/>
      <c r="B36" s="27"/>
      <c r="C36" s="4"/>
      <c r="D36" s="27"/>
      <c r="E36" s="67"/>
      <c r="F36" s="64"/>
      <c r="G36" s="4"/>
      <c r="H36" s="4"/>
      <c r="I36" s="15">
        <v>3125</v>
      </c>
      <c r="J36" s="45" t="s">
        <v>32</v>
      </c>
      <c r="K36" s="47">
        <v>0</v>
      </c>
      <c r="L36" s="45">
        <v>0</v>
      </c>
      <c r="M36" s="65">
        <f t="shared" si="6"/>
        <v>0</v>
      </c>
      <c r="N36" s="66"/>
      <c r="O36" s="34"/>
    </row>
    <row r="37" spans="1:15" s="1" customFormat="1" ht="16.5" customHeight="1" x14ac:dyDescent="0.25">
      <c r="A37" s="33"/>
      <c r="B37" s="27"/>
      <c r="C37" s="4"/>
      <c r="D37" s="27"/>
      <c r="E37" s="67"/>
      <c r="F37" s="64"/>
      <c r="G37" s="4"/>
      <c r="H37" s="4"/>
      <c r="I37" s="15">
        <v>3128</v>
      </c>
      <c r="J37" s="4" t="s">
        <v>32</v>
      </c>
      <c r="K37" s="35">
        <v>-138495</v>
      </c>
      <c r="L37" s="35">
        <v>-25279</v>
      </c>
      <c r="M37" s="65">
        <f t="shared" si="6"/>
        <v>-2.9300011212683448E-2</v>
      </c>
      <c r="N37" s="66">
        <f>+(K37/L37)-1</f>
        <v>4.4786581747695715</v>
      </c>
      <c r="O37" s="32"/>
    </row>
    <row r="38" spans="1:15" ht="16.5" customHeight="1" thickBot="1" x14ac:dyDescent="0.3">
      <c r="A38" s="33"/>
      <c r="B38" s="27"/>
      <c r="C38" s="4"/>
      <c r="D38" s="27"/>
      <c r="E38" s="67"/>
      <c r="F38" s="64"/>
      <c r="G38" s="164"/>
      <c r="H38" s="4"/>
      <c r="I38" s="15"/>
      <c r="J38" s="4"/>
      <c r="K38" s="4"/>
      <c r="L38" s="4"/>
      <c r="M38" s="65"/>
      <c r="N38" s="66"/>
      <c r="O38" s="32"/>
    </row>
    <row r="39" spans="1:15" ht="16.5" customHeight="1" thickTop="1" thickBot="1" x14ac:dyDescent="0.3">
      <c r="A39" s="30"/>
      <c r="B39" s="36" t="s">
        <v>8</v>
      </c>
      <c r="C39" s="37">
        <f>+C18+C7</f>
        <v>4935997</v>
      </c>
      <c r="D39" s="37">
        <f>+D7+D18</f>
        <v>4791727</v>
      </c>
      <c r="E39" s="163">
        <f>+C39/$C$39</f>
        <v>1</v>
      </c>
      <c r="F39" s="163">
        <f t="shared" si="3"/>
        <v>3.0108142638343161E-2</v>
      </c>
      <c r="G39" s="72">
        <v>14</v>
      </c>
      <c r="H39" s="164"/>
      <c r="I39" s="36"/>
      <c r="J39" s="29" t="s">
        <v>36</v>
      </c>
      <c r="K39" s="37">
        <f>+K30+K32</f>
        <v>7395105</v>
      </c>
      <c r="L39" s="37">
        <f>+L32+L30</f>
        <v>4791727</v>
      </c>
      <c r="M39" s="163">
        <v>1</v>
      </c>
      <c r="N39" s="165">
        <f t="shared" ref="N39" si="7">+(K39/L39)-1</f>
        <v>0.54330682862358404</v>
      </c>
      <c r="O39" s="32"/>
    </row>
    <row r="40" spans="1:15" ht="16.5" customHeight="1" thickTop="1" x14ac:dyDescent="0.25">
      <c r="A40" s="69">
        <v>8</v>
      </c>
      <c r="B40" s="70" t="s">
        <v>69</v>
      </c>
      <c r="C40" s="70">
        <f>SUM(C41:C43)</f>
        <v>0</v>
      </c>
      <c r="D40" s="70">
        <f>SUM(D41:D43)</f>
        <v>0</v>
      </c>
      <c r="E40" s="71"/>
      <c r="F40" s="71"/>
      <c r="G40" s="72"/>
      <c r="H40" s="72"/>
      <c r="I40" s="70"/>
      <c r="J40" s="70" t="s">
        <v>70</v>
      </c>
      <c r="K40" s="70">
        <f>SUM(K41:K43)</f>
        <v>0</v>
      </c>
      <c r="L40" s="70">
        <f>SUM(L41:L43)</f>
        <v>0</v>
      </c>
      <c r="M40" s="64"/>
      <c r="N40" s="65"/>
      <c r="O40" s="32"/>
    </row>
    <row r="41" spans="1:15" ht="16.5" customHeight="1" x14ac:dyDescent="0.25">
      <c r="A41" s="73">
        <v>81</v>
      </c>
      <c r="B41" s="72" t="s">
        <v>68</v>
      </c>
      <c r="C41" s="72">
        <v>0</v>
      </c>
      <c r="D41" s="72"/>
      <c r="E41" s="74"/>
      <c r="F41" s="74"/>
      <c r="G41" s="72"/>
      <c r="H41" s="72"/>
      <c r="I41" s="72">
        <v>91</v>
      </c>
      <c r="J41" s="72" t="s">
        <v>67</v>
      </c>
      <c r="K41" s="72">
        <v>1374177</v>
      </c>
      <c r="L41" s="72">
        <v>1374177</v>
      </c>
      <c r="M41" s="66"/>
      <c r="N41" s="65"/>
      <c r="O41" s="32"/>
    </row>
    <row r="42" spans="1:15" ht="16.5" customHeight="1" x14ac:dyDescent="0.25">
      <c r="A42" s="73">
        <v>83</v>
      </c>
      <c r="B42" s="72" t="s">
        <v>61</v>
      </c>
      <c r="C42" s="72">
        <v>303009</v>
      </c>
      <c r="D42" s="72">
        <v>303009</v>
      </c>
      <c r="E42" s="74"/>
      <c r="F42" s="74"/>
      <c r="G42" s="72"/>
      <c r="H42" s="72"/>
      <c r="I42" s="72">
        <v>93</v>
      </c>
      <c r="J42" s="72" t="s">
        <v>62</v>
      </c>
      <c r="K42" s="72">
        <v>21404989</v>
      </c>
      <c r="L42" s="72">
        <v>21404989</v>
      </c>
      <c r="M42" s="65"/>
      <c r="N42" s="67"/>
      <c r="O42" s="32"/>
    </row>
    <row r="43" spans="1:15" ht="16.5" customHeight="1" x14ac:dyDescent="0.25">
      <c r="A43" s="73">
        <v>89</v>
      </c>
      <c r="B43" s="72" t="s">
        <v>71</v>
      </c>
      <c r="C43" s="75">
        <f>-C41-C42</f>
        <v>-303009</v>
      </c>
      <c r="D43" s="75">
        <v>-303009</v>
      </c>
      <c r="E43" s="74"/>
      <c r="F43" s="74"/>
      <c r="H43" s="72"/>
      <c r="I43" s="72">
        <v>99</v>
      </c>
      <c r="J43" s="72" t="s">
        <v>66</v>
      </c>
      <c r="K43" s="35">
        <v>-22779166</v>
      </c>
      <c r="L43" s="35">
        <v>-22779166</v>
      </c>
      <c r="M43" s="65"/>
      <c r="N43" s="67"/>
      <c r="O43" s="32"/>
    </row>
    <row r="44" spans="1:15" ht="16.5" customHeight="1" x14ac:dyDescent="0.25">
      <c r="A44" s="73"/>
      <c r="B44" s="72"/>
      <c r="C44" s="75"/>
      <c r="D44" s="75"/>
      <c r="E44" s="74"/>
      <c r="H44" s="4"/>
      <c r="I44" s="4"/>
      <c r="J44" s="4"/>
      <c r="K44" s="4"/>
      <c r="L44" s="4"/>
      <c r="M44" s="65"/>
      <c r="N44" s="65"/>
      <c r="O44" s="32"/>
    </row>
    <row r="45" spans="1:15" ht="16.5" customHeight="1" x14ac:dyDescent="0.25">
      <c r="A45" s="73"/>
      <c r="B45" s="72"/>
      <c r="C45" s="75"/>
      <c r="D45" s="75"/>
      <c r="E45" s="74"/>
      <c r="H45" s="4"/>
      <c r="I45" s="4"/>
      <c r="J45" s="4"/>
      <c r="K45" s="4"/>
      <c r="L45" s="4"/>
      <c r="M45" s="65"/>
      <c r="N45" s="65"/>
      <c r="O45" s="32"/>
    </row>
    <row r="46" spans="1:15" s="29" customFormat="1" ht="22.5" customHeight="1" x14ac:dyDescent="0.25">
      <c r="A46" s="93"/>
      <c r="B46" s="72"/>
      <c r="C46" s="75"/>
      <c r="D46" s="72"/>
      <c r="E46" s="74"/>
      <c r="F46" s="41"/>
      <c r="H46" s="4"/>
      <c r="I46" s="2"/>
      <c r="J46" s="2"/>
      <c r="K46" s="2"/>
      <c r="L46" s="2"/>
      <c r="M46" s="41"/>
      <c r="N46" s="65"/>
      <c r="O46" s="32"/>
    </row>
    <row r="47" spans="1:15" s="45" customFormat="1" ht="12.75" x14ac:dyDescent="0.2">
      <c r="A47" s="94" t="s">
        <v>88</v>
      </c>
      <c r="B47" s="29"/>
      <c r="C47" s="29"/>
      <c r="D47" s="29"/>
      <c r="E47" s="29" t="s">
        <v>90</v>
      </c>
      <c r="F47" s="64"/>
      <c r="H47" s="29"/>
      <c r="I47" s="29"/>
      <c r="J47" s="29"/>
      <c r="K47" s="29"/>
      <c r="L47" s="29" t="s">
        <v>79</v>
      </c>
      <c r="M47" s="64"/>
      <c r="N47" s="64"/>
      <c r="O47" s="68"/>
    </row>
    <row r="48" spans="1:15" s="45" customFormat="1" ht="15.75" customHeight="1" thickBot="1" x14ac:dyDescent="0.25">
      <c r="A48" s="95" t="s">
        <v>89</v>
      </c>
      <c r="E48" s="45" t="s">
        <v>91</v>
      </c>
      <c r="F48" s="67"/>
      <c r="G48" s="98"/>
      <c r="H48" s="27"/>
      <c r="L48" s="45" t="s">
        <v>81</v>
      </c>
      <c r="M48" s="67"/>
      <c r="N48" s="67"/>
      <c r="O48" s="76"/>
    </row>
    <row r="49" spans="1:15" s="45" customFormat="1" ht="13.5" thickBot="1" x14ac:dyDescent="0.25">
      <c r="A49" s="96"/>
      <c r="B49" s="51"/>
      <c r="C49" s="51"/>
      <c r="D49" s="51"/>
      <c r="E49" s="97"/>
      <c r="F49" s="97"/>
      <c r="H49" s="51"/>
      <c r="I49" s="51"/>
      <c r="J49" s="51"/>
      <c r="K49" s="51"/>
      <c r="L49" s="51" t="s">
        <v>80</v>
      </c>
      <c r="M49" s="97"/>
      <c r="N49" s="97"/>
      <c r="O49" s="100"/>
    </row>
    <row r="50" spans="1:15" s="45" customFormat="1" ht="12.75" x14ac:dyDescent="0.2">
      <c r="A50" s="91"/>
      <c r="E50" s="67"/>
      <c r="F50" s="67"/>
      <c r="M50" s="67"/>
      <c r="N50" s="67"/>
    </row>
    <row r="51" spans="1:15" s="45" customFormat="1" ht="25.5" customHeight="1" x14ac:dyDescent="0.2">
      <c r="A51" s="91"/>
      <c r="E51" s="67"/>
      <c r="F51" s="67"/>
      <c r="M51" s="67"/>
      <c r="N51" s="67"/>
    </row>
    <row r="52" spans="1:15" s="45" customFormat="1" ht="12.75" x14ac:dyDescent="0.2">
      <c r="A52" s="91"/>
      <c r="C52" s="47"/>
      <c r="E52" s="67"/>
      <c r="F52" s="67"/>
      <c r="M52" s="67"/>
      <c r="N52" s="67"/>
    </row>
    <row r="53" spans="1:15" s="45" customFormat="1" ht="25.5" customHeight="1" x14ac:dyDescent="0.2">
      <c r="A53" s="91"/>
      <c r="E53" s="67"/>
      <c r="F53" s="67"/>
      <c r="H53" s="47"/>
      <c r="M53" s="67"/>
      <c r="N53" s="67"/>
    </row>
    <row r="54" spans="1:15" s="45" customFormat="1" ht="25.5" customHeight="1" x14ac:dyDescent="0.2">
      <c r="A54" s="91"/>
      <c r="E54" s="67"/>
      <c r="F54" s="67"/>
      <c r="H54" s="47"/>
      <c r="M54" s="67"/>
      <c r="N54" s="67"/>
    </row>
    <row r="55" spans="1:15" s="45" customFormat="1" ht="25.5" customHeight="1" x14ac:dyDescent="0.2">
      <c r="A55" s="91"/>
      <c r="E55" s="67"/>
      <c r="F55" s="67"/>
      <c r="M55" s="67"/>
      <c r="N55" s="67"/>
    </row>
    <row r="56" spans="1:15" ht="25.5" customHeight="1" x14ac:dyDescent="0.25">
      <c r="A56" s="91"/>
      <c r="B56" s="45"/>
      <c r="C56" s="45"/>
      <c r="D56" s="45"/>
      <c r="E56" s="67"/>
      <c r="F56" s="67"/>
      <c r="H56" s="45"/>
      <c r="I56" s="45"/>
      <c r="J56" s="45"/>
      <c r="K56" s="45"/>
      <c r="L56" s="45"/>
      <c r="M56" s="67"/>
      <c r="N56" s="67"/>
      <c r="O56" s="45"/>
    </row>
    <row r="57" spans="1:15" ht="25.5" customHeight="1" x14ac:dyDescent="0.25"/>
    <row r="59" spans="1:15" ht="25.5" customHeight="1" x14ac:dyDescent="0.25">
      <c r="H59" s="5"/>
    </row>
  </sheetData>
  <mergeCells count="5">
    <mergeCell ref="A1:O1"/>
    <mergeCell ref="A2:O2"/>
    <mergeCell ref="A3:O3"/>
    <mergeCell ref="A4:O4"/>
    <mergeCell ref="A5:O5"/>
  </mergeCells>
  <printOptions horizontalCentered="1" verticalCentered="1"/>
  <pageMargins left="0.23622047244094491" right="0.31496062992125984" top="0.43307086614173229" bottom="0.55118110236220474" header="0" footer="0"/>
  <pageSetup paperSize="5" scale="60" firstPageNumber="0" fitToHeight="0" orientation="landscape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70"/>
  <sheetViews>
    <sheetView showGridLines="0" topLeftCell="A16" zoomScaleNormal="100" zoomScaleSheetLayoutView="100" workbookViewId="0">
      <selection activeCell="F26" sqref="F26"/>
    </sheetView>
  </sheetViews>
  <sheetFormatPr baseColWidth="10" defaultRowHeight="12.75" customHeight="1" x14ac:dyDescent="0.2"/>
  <cols>
    <col min="1" max="1" width="6.85546875" style="7" customWidth="1"/>
    <col min="2" max="2" width="29" style="7" customWidth="1"/>
    <col min="3" max="3" width="12.85546875" style="7" customWidth="1"/>
    <col min="4" max="4" width="13.85546875" style="61" customWidth="1"/>
    <col min="5" max="5" width="4.7109375" style="61" customWidth="1"/>
    <col min="6" max="6" width="13.85546875" style="127" customWidth="1"/>
    <col min="7" max="7" width="12.5703125" style="127" customWidth="1"/>
    <col min="8" max="8" width="6.140625" style="118" customWidth="1"/>
    <col min="9" max="9" width="16.85546875" style="7" customWidth="1"/>
    <col min="10" max="10" width="18" style="7" bestFit="1" customWidth="1"/>
    <col min="11" max="11" width="17.5703125" style="57" customWidth="1"/>
    <col min="12" max="16384" width="11.42578125" style="7"/>
  </cols>
  <sheetData>
    <row r="1" spans="1:11" ht="12.75" customHeight="1" thickBot="1" x14ac:dyDescent="0.25">
      <c r="A1" s="24"/>
      <c r="B1" s="25"/>
      <c r="C1" s="25"/>
      <c r="D1" s="104"/>
      <c r="E1" s="104"/>
      <c r="F1" s="121"/>
      <c r="G1" s="121"/>
      <c r="H1" s="110"/>
      <c r="I1" s="6"/>
    </row>
    <row r="2" spans="1:11" ht="12.75" customHeight="1" x14ac:dyDescent="0.2">
      <c r="A2" s="188" t="s">
        <v>58</v>
      </c>
      <c r="B2" s="189"/>
      <c r="C2" s="189"/>
      <c r="D2" s="189"/>
      <c r="E2" s="189"/>
      <c r="F2" s="189"/>
      <c r="G2" s="189"/>
      <c r="H2" s="190"/>
      <c r="I2" s="6"/>
    </row>
    <row r="3" spans="1:11" ht="12.75" customHeight="1" x14ac:dyDescent="0.2">
      <c r="A3" s="191" t="s">
        <v>0</v>
      </c>
      <c r="B3" s="192"/>
      <c r="C3" s="192"/>
      <c r="D3" s="192"/>
      <c r="E3" s="192"/>
      <c r="F3" s="192"/>
      <c r="G3" s="192"/>
      <c r="H3" s="193"/>
      <c r="I3" s="6"/>
    </row>
    <row r="4" spans="1:11" ht="12.75" customHeight="1" x14ac:dyDescent="0.2">
      <c r="A4" s="191" t="s">
        <v>84</v>
      </c>
      <c r="B4" s="194"/>
      <c r="C4" s="194"/>
      <c r="D4" s="194"/>
      <c r="E4" s="194"/>
      <c r="F4" s="194"/>
      <c r="G4" s="194"/>
      <c r="H4" s="195"/>
      <c r="I4" s="8"/>
    </row>
    <row r="5" spans="1:11" ht="12.75" customHeight="1" x14ac:dyDescent="0.2">
      <c r="A5" s="191" t="s">
        <v>127</v>
      </c>
      <c r="B5" s="194"/>
      <c r="C5" s="194"/>
      <c r="D5" s="194"/>
      <c r="E5" s="194"/>
      <c r="F5" s="194"/>
      <c r="G5" s="194"/>
      <c r="H5" s="195"/>
      <c r="I5" s="8"/>
    </row>
    <row r="6" spans="1:11" ht="12.75" customHeight="1" thickBot="1" x14ac:dyDescent="0.25">
      <c r="A6" s="196" t="s">
        <v>38</v>
      </c>
      <c r="B6" s="197"/>
      <c r="C6" s="197"/>
      <c r="D6" s="197"/>
      <c r="E6" s="197"/>
      <c r="F6" s="197"/>
      <c r="G6" s="197"/>
      <c r="H6" s="198"/>
      <c r="I6" s="8"/>
    </row>
    <row r="7" spans="1:11" s="102" customFormat="1" ht="12.75" customHeight="1" thickBot="1" x14ac:dyDescent="0.25">
      <c r="A7" s="217" t="s">
        <v>75</v>
      </c>
      <c r="B7" s="215" t="s">
        <v>82</v>
      </c>
      <c r="C7" s="213" t="s">
        <v>119</v>
      </c>
      <c r="D7" s="213" t="s">
        <v>111</v>
      </c>
      <c r="E7" s="144"/>
      <c r="F7" s="210" t="s">
        <v>39</v>
      </c>
      <c r="G7" s="211"/>
      <c r="H7" s="212"/>
      <c r="I7" s="101"/>
      <c r="K7" s="103"/>
    </row>
    <row r="8" spans="1:11" s="102" customFormat="1" ht="12.75" customHeight="1" thickBot="1" x14ac:dyDescent="0.25">
      <c r="A8" s="218"/>
      <c r="B8" s="216"/>
      <c r="C8" s="214"/>
      <c r="D8" s="214"/>
      <c r="E8" s="145"/>
      <c r="F8" s="122" t="s">
        <v>128</v>
      </c>
      <c r="G8" s="128" t="s">
        <v>118</v>
      </c>
      <c r="H8" s="111"/>
      <c r="I8" s="101"/>
      <c r="K8" s="103"/>
    </row>
    <row r="9" spans="1:11" ht="12.75" customHeight="1" x14ac:dyDescent="0.2">
      <c r="A9" s="54">
        <v>4</v>
      </c>
      <c r="B9" s="170" t="s">
        <v>40</v>
      </c>
      <c r="C9" s="166">
        <f>+C10+C14</f>
        <v>11113606</v>
      </c>
      <c r="D9" s="48">
        <f>+D10+D14</f>
        <v>8447101</v>
      </c>
      <c r="E9" s="146"/>
      <c r="F9" s="173">
        <f>+(C9/D9)-1</f>
        <v>0.31567102133619573</v>
      </c>
      <c r="G9" s="129">
        <v>1</v>
      </c>
      <c r="H9" s="112"/>
      <c r="I9" s="8"/>
    </row>
    <row r="10" spans="1:11" ht="12.75" customHeight="1" x14ac:dyDescent="0.2">
      <c r="A10" s="167">
        <v>41</v>
      </c>
      <c r="B10" s="168" t="s">
        <v>41</v>
      </c>
      <c r="C10" s="133">
        <f>SUM(C11:C12)</f>
        <v>11079016</v>
      </c>
      <c r="D10" s="133">
        <f>SUM(D11:D12)</f>
        <v>8436626</v>
      </c>
      <c r="E10" s="147"/>
      <c r="F10" s="130">
        <f t="shared" ref="F10:F41" si="0">+(C10/D10)-1</f>
        <v>0.31320459150376001</v>
      </c>
      <c r="G10" s="121">
        <f>+D10/$D$9</f>
        <v>0.99875992959004511</v>
      </c>
      <c r="H10" s="113"/>
      <c r="I10" s="8"/>
    </row>
    <row r="11" spans="1:11" ht="12.75" customHeight="1" x14ac:dyDescent="0.2">
      <c r="A11" s="42">
        <v>4110</v>
      </c>
      <c r="B11" s="168" t="s">
        <v>42</v>
      </c>
      <c r="C11" s="133">
        <v>11079016</v>
      </c>
      <c r="D11" s="133">
        <v>8494606</v>
      </c>
      <c r="E11" s="147"/>
      <c r="F11" s="130">
        <f t="shared" si="0"/>
        <v>0.30424130324584797</v>
      </c>
      <c r="G11" s="121">
        <f>+D11/$D$9</f>
        <v>1.005623822894979</v>
      </c>
      <c r="H11" s="113"/>
      <c r="I11" s="8"/>
    </row>
    <row r="12" spans="1:11" ht="12.75" customHeight="1" x14ac:dyDescent="0.2">
      <c r="A12" s="42">
        <v>4195</v>
      </c>
      <c r="B12" s="169" t="s">
        <v>97</v>
      </c>
      <c r="C12" s="220">
        <v>0</v>
      </c>
      <c r="D12" s="220">
        <v>-57980</v>
      </c>
      <c r="E12" s="147"/>
      <c r="F12" s="130"/>
      <c r="G12" s="121"/>
      <c r="H12" s="113"/>
      <c r="I12" s="8"/>
    </row>
    <row r="13" spans="1:11" ht="12.75" customHeight="1" x14ac:dyDescent="0.2">
      <c r="A13" s="42"/>
      <c r="B13" s="168"/>
      <c r="C13" s="133"/>
      <c r="D13" s="147"/>
      <c r="E13" s="147"/>
      <c r="F13" s="130"/>
      <c r="G13" s="121"/>
      <c r="H13" s="113"/>
      <c r="I13" s="8"/>
    </row>
    <row r="14" spans="1:11" ht="12.75" customHeight="1" x14ac:dyDescent="0.2">
      <c r="A14" s="42">
        <v>48</v>
      </c>
      <c r="B14" s="168" t="s">
        <v>43</v>
      </c>
      <c r="C14" s="48">
        <f>SUM(C15:C17)</f>
        <v>34590</v>
      </c>
      <c r="D14" s="48">
        <f>SUM(D15:D17)</f>
        <v>10475</v>
      </c>
      <c r="E14" s="148"/>
      <c r="F14" s="173">
        <f t="shared" si="0"/>
        <v>2.3021479713603821</v>
      </c>
      <c r="G14" s="175">
        <f>+D14/$D$9</f>
        <v>1.2400704099548472E-3</v>
      </c>
      <c r="H14" s="113"/>
      <c r="I14" s="8"/>
      <c r="J14" s="13"/>
    </row>
    <row r="15" spans="1:11" ht="12.75" customHeight="1" x14ac:dyDescent="0.2">
      <c r="A15" s="42">
        <v>4805</v>
      </c>
      <c r="B15" s="169" t="s">
        <v>44</v>
      </c>
      <c r="C15" s="219">
        <v>17792</v>
      </c>
      <c r="D15" s="219">
        <v>9216</v>
      </c>
      <c r="E15" s="147"/>
      <c r="F15" s="130">
        <f t="shared" si="0"/>
        <v>0.93055555555555558</v>
      </c>
      <c r="G15" s="121">
        <f>+D15/$D$9</f>
        <v>1.0910251931402265E-3</v>
      </c>
      <c r="H15" s="113"/>
      <c r="I15" s="8"/>
      <c r="J15" s="13"/>
    </row>
    <row r="16" spans="1:11" ht="12.75" customHeight="1" x14ac:dyDescent="0.2">
      <c r="A16" s="42">
        <v>4810</v>
      </c>
      <c r="B16" s="169" t="s">
        <v>45</v>
      </c>
      <c r="C16" s="219">
        <v>7989</v>
      </c>
      <c r="D16" s="219">
        <v>1070</v>
      </c>
      <c r="E16" s="147"/>
      <c r="F16" s="130">
        <f t="shared" si="0"/>
        <v>6.4663551401869155</v>
      </c>
      <c r="G16" s="121">
        <f>+D16/$D$9</f>
        <v>1.2667067672092472E-4</v>
      </c>
      <c r="H16" s="113"/>
      <c r="I16" s="8"/>
      <c r="J16" s="13"/>
    </row>
    <row r="17" spans="1:10" ht="12.75" customHeight="1" x14ac:dyDescent="0.2">
      <c r="A17" s="42">
        <v>4815</v>
      </c>
      <c r="B17" s="169" t="s">
        <v>46</v>
      </c>
      <c r="C17" s="219">
        <v>8809</v>
      </c>
      <c r="D17" s="219">
        <v>189</v>
      </c>
      <c r="E17" s="149"/>
      <c r="F17" s="130">
        <f t="shared" si="0"/>
        <v>45.608465608465607</v>
      </c>
      <c r="G17" s="121">
        <f>+D17/$D$9</f>
        <v>2.237454009369605E-5</v>
      </c>
      <c r="H17" s="113"/>
      <c r="I17" s="8"/>
      <c r="J17" s="13"/>
    </row>
    <row r="18" spans="1:10" ht="12.75" customHeight="1" x14ac:dyDescent="0.2">
      <c r="A18" s="42"/>
      <c r="B18" s="168"/>
      <c r="C18" s="50"/>
      <c r="D18" s="150"/>
      <c r="E18" s="150"/>
      <c r="F18" s="130"/>
      <c r="G18" s="121"/>
      <c r="H18" s="113"/>
      <c r="I18" s="8"/>
    </row>
    <row r="19" spans="1:10" ht="12.75" customHeight="1" x14ac:dyDescent="0.2">
      <c r="A19" s="42"/>
      <c r="B19" s="168"/>
      <c r="C19" s="49"/>
      <c r="D19" s="150"/>
      <c r="E19" s="150"/>
      <c r="F19" s="130"/>
      <c r="G19" s="121"/>
      <c r="H19" s="113"/>
      <c r="I19" s="8"/>
    </row>
    <row r="20" spans="1:10" ht="12.75" customHeight="1" x14ac:dyDescent="0.2">
      <c r="A20" s="54">
        <v>5</v>
      </c>
      <c r="B20" s="170" t="s">
        <v>47</v>
      </c>
      <c r="C20" s="48">
        <f>+C21+C28+C35+0</f>
        <v>8344205</v>
      </c>
      <c r="D20" s="177">
        <f>+D21+D28+D35+0</f>
        <v>7931584</v>
      </c>
      <c r="E20" s="151"/>
      <c r="F20" s="173">
        <f t="shared" si="0"/>
        <v>5.2022521604763838E-2</v>
      </c>
      <c r="G20" s="175">
        <f t="shared" ref="G20:G25" si="1">+D20/$D$9</f>
        <v>0.9389711334101486</v>
      </c>
      <c r="H20" s="113"/>
      <c r="I20" s="8"/>
    </row>
    <row r="21" spans="1:10" ht="12.75" customHeight="1" x14ac:dyDescent="0.2">
      <c r="A21" s="120">
        <v>51</v>
      </c>
      <c r="B21" s="170" t="s">
        <v>48</v>
      </c>
      <c r="C21" s="131">
        <f>SUM(C22:C26)</f>
        <v>3088601</v>
      </c>
      <c r="D21" s="178">
        <f>SUM(D22:D26)</f>
        <v>3096536</v>
      </c>
      <c r="E21" s="152"/>
      <c r="F21" s="173">
        <f t="shared" si="0"/>
        <v>-2.5625408521005033E-3</v>
      </c>
      <c r="G21" s="175">
        <f t="shared" si="1"/>
        <v>0.36657972954271528</v>
      </c>
      <c r="H21" s="113"/>
      <c r="I21" s="14"/>
    </row>
    <row r="22" spans="1:10" ht="12.75" customHeight="1" x14ac:dyDescent="0.2">
      <c r="A22" s="42">
        <v>5101</v>
      </c>
      <c r="B22" s="168" t="s">
        <v>49</v>
      </c>
      <c r="C22" s="49">
        <v>2303251</v>
      </c>
      <c r="D22" s="49">
        <v>2352843</v>
      </c>
      <c r="E22" s="147"/>
      <c r="F22" s="130">
        <f t="shared" si="0"/>
        <v>-2.1077479457830339E-2</v>
      </c>
      <c r="G22" s="121">
        <f t="shared" si="1"/>
        <v>0.2785385187178418</v>
      </c>
      <c r="H22" s="113"/>
      <c r="I22" s="142"/>
    </row>
    <row r="23" spans="1:10" ht="12.75" customHeight="1" x14ac:dyDescent="0.2">
      <c r="A23" s="42">
        <v>5103</v>
      </c>
      <c r="B23" s="168" t="s">
        <v>50</v>
      </c>
      <c r="C23" s="49">
        <v>426069</v>
      </c>
      <c r="D23" s="49">
        <v>412745</v>
      </c>
      <c r="E23" s="147"/>
      <c r="F23" s="130">
        <f t="shared" si="0"/>
        <v>3.2281432845945979E-2</v>
      </c>
      <c r="G23" s="121">
        <f t="shared" si="1"/>
        <v>4.8862325666521565E-2</v>
      </c>
      <c r="H23" s="113"/>
      <c r="I23" s="8"/>
    </row>
    <row r="24" spans="1:10" ht="12.75" customHeight="1" x14ac:dyDescent="0.2">
      <c r="A24" s="42">
        <v>5104</v>
      </c>
      <c r="B24" s="168" t="s">
        <v>51</v>
      </c>
      <c r="C24" s="49">
        <v>93323</v>
      </c>
      <c r="D24" s="49">
        <v>92552</v>
      </c>
      <c r="E24" s="147"/>
      <c r="F24" s="130">
        <f t="shared" si="0"/>
        <v>8.3304520701876772E-3</v>
      </c>
      <c r="G24" s="121">
        <f t="shared" si="1"/>
        <v>1.0956658384929931E-2</v>
      </c>
      <c r="H24" s="113"/>
      <c r="I24" s="8"/>
    </row>
    <row r="25" spans="1:10" ht="12.75" customHeight="1" x14ac:dyDescent="0.2">
      <c r="A25" s="42">
        <v>5111</v>
      </c>
      <c r="B25" s="168" t="s">
        <v>52</v>
      </c>
      <c r="C25" s="49">
        <v>264024</v>
      </c>
      <c r="D25" s="49">
        <v>237620</v>
      </c>
      <c r="E25" s="147"/>
      <c r="F25" s="130">
        <f t="shared" si="0"/>
        <v>0.11111859271105118</v>
      </c>
      <c r="G25" s="121">
        <f t="shared" si="1"/>
        <v>2.8130360936846854E-2</v>
      </c>
      <c r="H25" s="113"/>
      <c r="I25" s="14"/>
      <c r="J25" s="12"/>
    </row>
    <row r="26" spans="1:10" ht="12.75" customHeight="1" x14ac:dyDescent="0.2">
      <c r="A26" s="42">
        <v>5120</v>
      </c>
      <c r="B26" s="169" t="s">
        <v>110</v>
      </c>
      <c r="C26" s="49">
        <v>1934</v>
      </c>
      <c r="D26" s="49">
        <v>776</v>
      </c>
      <c r="E26" s="147"/>
      <c r="F26" s="130">
        <f t="shared" si="0"/>
        <v>1.4922680412371134</v>
      </c>
      <c r="G26" s="121">
        <f t="shared" ref="G26" si="2">+D26/$D$9</f>
        <v>9.186583657517532E-5</v>
      </c>
      <c r="H26" s="113"/>
      <c r="I26" s="14"/>
      <c r="J26" s="12"/>
    </row>
    <row r="27" spans="1:10" ht="12.75" customHeight="1" x14ac:dyDescent="0.2">
      <c r="A27" s="42"/>
      <c r="B27" s="168"/>
      <c r="C27" s="49"/>
      <c r="D27" s="147"/>
      <c r="E27" s="147"/>
      <c r="F27" s="130"/>
      <c r="G27" s="121"/>
      <c r="H27" s="113"/>
      <c r="I27" s="14"/>
      <c r="J27" s="12"/>
    </row>
    <row r="28" spans="1:10" ht="12.75" customHeight="1" x14ac:dyDescent="0.2">
      <c r="A28" s="120">
        <v>52</v>
      </c>
      <c r="B28" s="170" t="s">
        <v>53</v>
      </c>
      <c r="C28" s="48">
        <f>SUM(C29:C32)</f>
        <v>5251152</v>
      </c>
      <c r="D28" s="48">
        <f>SUM(D29:D32)</f>
        <v>4833489</v>
      </c>
      <c r="E28" s="148"/>
      <c r="F28" s="173">
        <f t="shared" si="0"/>
        <v>8.6410251476728206E-2</v>
      </c>
      <c r="G28" s="175">
        <f>+D28/$D$9</f>
        <v>0.57220684350761286</v>
      </c>
      <c r="H28" s="113"/>
      <c r="I28" s="8"/>
    </row>
    <row r="29" spans="1:10" ht="12.75" customHeight="1" x14ac:dyDescent="0.2">
      <c r="A29" s="167">
        <v>5202</v>
      </c>
      <c r="B29" s="168" t="s">
        <v>49</v>
      </c>
      <c r="C29" s="49">
        <v>4277404</v>
      </c>
      <c r="D29" s="49">
        <v>3886651</v>
      </c>
      <c r="E29" s="147"/>
      <c r="F29" s="130">
        <f t="shared" si="0"/>
        <v>0.10053719770568548</v>
      </c>
      <c r="G29" s="121">
        <f>+D29/$D$9</f>
        <v>0.46011655359631665</v>
      </c>
      <c r="H29" s="113"/>
      <c r="I29" s="8"/>
    </row>
    <row r="30" spans="1:10" ht="12.75" customHeight="1" x14ac:dyDescent="0.2">
      <c r="A30" s="42">
        <v>5204</v>
      </c>
      <c r="B30" s="168" t="s">
        <v>50</v>
      </c>
      <c r="C30" s="49">
        <v>801666</v>
      </c>
      <c r="D30" s="49">
        <v>708464</v>
      </c>
      <c r="E30" s="147"/>
      <c r="F30" s="130">
        <f t="shared" si="0"/>
        <v>0.1315550260845999</v>
      </c>
      <c r="G30" s="121">
        <f>+D30/$D$9</f>
        <v>8.3870667581694591E-2</v>
      </c>
      <c r="H30" s="113"/>
      <c r="I30" s="8"/>
      <c r="J30" s="14"/>
    </row>
    <row r="31" spans="1:10" ht="12.75" customHeight="1" x14ac:dyDescent="0.2">
      <c r="A31" s="42">
        <v>5207</v>
      </c>
      <c r="B31" s="168" t="s">
        <v>51</v>
      </c>
      <c r="C31" s="49">
        <v>172082</v>
      </c>
      <c r="D31" s="49">
        <v>155061</v>
      </c>
      <c r="E31" s="147"/>
      <c r="F31" s="130">
        <f t="shared" si="0"/>
        <v>0.10976970353602766</v>
      </c>
      <c r="G31" s="121">
        <f>+D31/$D$9</f>
        <v>1.8356711965442345E-2</v>
      </c>
      <c r="H31" s="113"/>
      <c r="I31" s="8"/>
      <c r="J31" s="14"/>
    </row>
    <row r="32" spans="1:10" ht="12.75" customHeight="1" x14ac:dyDescent="0.2">
      <c r="A32" s="42">
        <v>5211</v>
      </c>
      <c r="B32" s="168" t="s">
        <v>54</v>
      </c>
      <c r="C32" s="176" t="s">
        <v>129</v>
      </c>
      <c r="D32" s="176">
        <v>83313</v>
      </c>
      <c r="E32" s="147"/>
      <c r="F32" s="130" t="e">
        <f t="shared" si="0"/>
        <v>#VALUE!</v>
      </c>
      <c r="G32" s="121">
        <f>+D32/$D$9</f>
        <v>9.8629103641592539E-3</v>
      </c>
      <c r="H32" s="113"/>
      <c r="I32" s="8"/>
      <c r="J32" s="14"/>
    </row>
    <row r="33" spans="1:10" ht="12.75" customHeight="1" x14ac:dyDescent="0.2">
      <c r="A33" s="42"/>
      <c r="B33" s="168"/>
      <c r="C33" s="49"/>
      <c r="D33" s="147"/>
      <c r="E33" s="147"/>
      <c r="F33" s="130"/>
      <c r="G33" s="121"/>
      <c r="H33" s="113"/>
      <c r="I33" s="8"/>
      <c r="J33" s="14"/>
    </row>
    <row r="34" spans="1:10" ht="12.75" customHeight="1" x14ac:dyDescent="0.2">
      <c r="A34" s="42"/>
      <c r="B34" s="168"/>
      <c r="C34" s="49"/>
      <c r="D34" s="150"/>
      <c r="E34" s="150"/>
      <c r="F34" s="130"/>
      <c r="G34" s="121"/>
      <c r="H34" s="113"/>
      <c r="I34" s="8"/>
      <c r="J34" s="14"/>
    </row>
    <row r="35" spans="1:10" ht="12.75" customHeight="1" x14ac:dyDescent="0.2">
      <c r="A35" s="120">
        <v>58</v>
      </c>
      <c r="B35" s="171" t="s">
        <v>55</v>
      </c>
      <c r="C35" s="48">
        <f>SUM(C36:C39)</f>
        <v>4452</v>
      </c>
      <c r="D35" s="48">
        <f>SUM(D36:D39)</f>
        <v>1559</v>
      </c>
      <c r="E35" s="153"/>
      <c r="F35" s="173">
        <f t="shared" si="0"/>
        <v>1.8556767158434893</v>
      </c>
      <c r="G35" s="175">
        <f>+D35/$D$9</f>
        <v>1.8456035982048751E-4</v>
      </c>
      <c r="H35" s="113"/>
      <c r="I35" s="8"/>
    </row>
    <row r="36" spans="1:10" ht="12.75" customHeight="1" x14ac:dyDescent="0.2">
      <c r="A36" s="42">
        <v>5802</v>
      </c>
      <c r="B36" s="169" t="s">
        <v>83</v>
      </c>
      <c r="C36" s="49">
        <v>12</v>
      </c>
      <c r="D36" s="49">
        <v>0</v>
      </c>
      <c r="E36" s="150"/>
      <c r="F36" s="130" t="e">
        <f t="shared" si="0"/>
        <v>#DIV/0!</v>
      </c>
      <c r="G36" s="121">
        <f>+D36/$D$9</f>
        <v>0</v>
      </c>
      <c r="H36" s="113"/>
      <c r="I36" s="8"/>
    </row>
    <row r="37" spans="1:10" ht="12.75" customHeight="1" x14ac:dyDescent="0.2">
      <c r="A37" s="42">
        <v>5805</v>
      </c>
      <c r="B37" s="169" t="s">
        <v>44</v>
      </c>
      <c r="C37" s="49">
        <v>0</v>
      </c>
      <c r="D37" s="49">
        <v>2725</v>
      </c>
      <c r="E37" s="150"/>
      <c r="F37" s="130"/>
      <c r="G37" s="121">
        <f>+D37/$D$9</f>
        <v>3.2259588230328963E-4</v>
      </c>
      <c r="H37" s="113"/>
      <c r="I37" s="8"/>
    </row>
    <row r="38" spans="1:10" ht="12.75" customHeight="1" x14ac:dyDescent="0.2">
      <c r="A38" s="42">
        <v>5810</v>
      </c>
      <c r="B38" s="168" t="s">
        <v>45</v>
      </c>
      <c r="C38" s="49">
        <v>4320</v>
      </c>
      <c r="D38" s="49">
        <v>1</v>
      </c>
      <c r="E38" s="150"/>
      <c r="F38" s="130">
        <f t="shared" si="0"/>
        <v>4319</v>
      </c>
      <c r="G38" s="121">
        <f>+D38/$D$9</f>
        <v>1.1838381001955582E-7</v>
      </c>
      <c r="H38" s="113"/>
      <c r="I38" s="8"/>
    </row>
    <row r="39" spans="1:10" ht="12.75" customHeight="1" x14ac:dyDescent="0.2">
      <c r="A39" s="42">
        <v>5815</v>
      </c>
      <c r="B39" s="168" t="s">
        <v>56</v>
      </c>
      <c r="C39" s="220">
        <v>120</v>
      </c>
      <c r="D39" s="220">
        <v>-1167</v>
      </c>
      <c r="E39" s="150"/>
      <c r="F39" s="130">
        <f t="shared" si="0"/>
        <v>-1.1028277634961439</v>
      </c>
      <c r="G39" s="121">
        <f>+D39/$D$9</f>
        <v>-1.3815390629282165E-4</v>
      </c>
      <c r="H39" s="113"/>
      <c r="I39" s="8"/>
    </row>
    <row r="40" spans="1:10" ht="12.75" customHeight="1" x14ac:dyDescent="0.2">
      <c r="A40" s="42"/>
      <c r="B40" s="168"/>
      <c r="C40" s="134" t="s">
        <v>74</v>
      </c>
      <c r="D40" s="150"/>
      <c r="E40" s="150"/>
      <c r="F40" s="130"/>
      <c r="G40" s="121"/>
      <c r="H40" s="113"/>
      <c r="I40" s="8"/>
    </row>
    <row r="41" spans="1:10" ht="12.75" customHeight="1" thickBot="1" x14ac:dyDescent="0.25">
      <c r="A41" s="55"/>
      <c r="B41" s="172" t="s">
        <v>57</v>
      </c>
      <c r="C41" s="132">
        <f>+C9-C20</f>
        <v>2769401</v>
      </c>
      <c r="D41" s="154">
        <f>+D9-D20</f>
        <v>515517</v>
      </c>
      <c r="E41" s="154"/>
      <c r="F41" s="173">
        <f t="shared" si="0"/>
        <v>4.3720847227152548</v>
      </c>
      <c r="G41" s="174">
        <f>+D41/$D$9</f>
        <v>6.1028866589851356E-2</v>
      </c>
      <c r="H41" s="114"/>
      <c r="I41" s="8"/>
    </row>
    <row r="42" spans="1:10" ht="12.75" customHeight="1" x14ac:dyDescent="0.2">
      <c r="A42" s="155"/>
      <c r="B42" s="156"/>
      <c r="C42" s="157"/>
      <c r="D42" s="158"/>
      <c r="E42" s="158"/>
      <c r="F42" s="159"/>
      <c r="G42" s="159"/>
      <c r="H42" s="160"/>
      <c r="I42" s="8"/>
    </row>
    <row r="43" spans="1:10" ht="12.75" customHeight="1" x14ac:dyDescent="0.2">
      <c r="A43" s="43"/>
      <c r="B43" s="20"/>
      <c r="C43" s="19"/>
      <c r="D43" s="105"/>
      <c r="E43" s="105"/>
      <c r="F43" s="123"/>
      <c r="G43" s="123"/>
      <c r="H43" s="115"/>
      <c r="I43" s="8"/>
    </row>
    <row r="44" spans="1:10" ht="12.75" customHeight="1" x14ac:dyDescent="0.2">
      <c r="A44" s="43"/>
      <c r="B44" s="20"/>
      <c r="C44" s="19"/>
      <c r="D44" s="105"/>
      <c r="E44" s="105"/>
      <c r="F44" s="123"/>
      <c r="G44" s="123"/>
      <c r="H44" s="115"/>
      <c r="I44" s="8"/>
    </row>
    <row r="45" spans="1:10" ht="12.75" customHeight="1" x14ac:dyDescent="0.2">
      <c r="A45" s="43"/>
      <c r="B45" s="20"/>
      <c r="C45" s="19"/>
      <c r="D45" s="105"/>
      <c r="E45" s="105"/>
      <c r="F45" s="123"/>
      <c r="G45" s="123"/>
      <c r="H45" s="115"/>
      <c r="I45" s="8"/>
    </row>
    <row r="46" spans="1:10" ht="11.25" customHeight="1" x14ac:dyDescent="0.2">
      <c r="A46" s="43"/>
      <c r="B46" s="20"/>
      <c r="C46" s="19"/>
      <c r="D46" s="105"/>
      <c r="E46" s="105"/>
      <c r="F46" s="123"/>
      <c r="G46" s="123"/>
      <c r="H46" s="115"/>
      <c r="I46" s="8"/>
    </row>
    <row r="47" spans="1:10" ht="12.75" customHeight="1" x14ac:dyDescent="0.2">
      <c r="A47" s="200" t="s">
        <v>88</v>
      </c>
      <c r="B47" s="201"/>
      <c r="C47" s="137" t="s">
        <v>90</v>
      </c>
      <c r="D47" s="161"/>
      <c r="E47" s="161"/>
      <c r="F47" s="204" t="s">
        <v>112</v>
      </c>
      <c r="G47" s="204"/>
      <c r="H47" s="205"/>
      <c r="I47" s="8"/>
    </row>
    <row r="48" spans="1:10" ht="12.75" customHeight="1" x14ac:dyDescent="0.2">
      <c r="A48" s="135" t="s">
        <v>94</v>
      </c>
      <c r="B48" s="137"/>
      <c r="C48" s="208" t="s">
        <v>95</v>
      </c>
      <c r="D48" s="208"/>
      <c r="E48" s="140"/>
      <c r="F48" s="136" t="s">
        <v>116</v>
      </c>
      <c r="G48" s="138"/>
      <c r="H48" s="139"/>
      <c r="I48" s="8"/>
    </row>
    <row r="49" spans="1:9" ht="15.75" customHeight="1" thickBot="1" x14ac:dyDescent="0.25">
      <c r="A49" s="202"/>
      <c r="B49" s="203"/>
      <c r="C49" s="209"/>
      <c r="D49" s="209"/>
      <c r="E49" s="141"/>
      <c r="F49" s="206" t="s">
        <v>96</v>
      </c>
      <c r="G49" s="206"/>
      <c r="H49" s="207"/>
      <c r="I49" s="8"/>
    </row>
    <row r="50" spans="1:9" ht="12.75" customHeight="1" x14ac:dyDescent="0.2">
      <c r="A50" s="21"/>
      <c r="B50" s="22"/>
      <c r="C50" s="23"/>
      <c r="D50" s="106"/>
      <c r="E50" s="106"/>
      <c r="F50" s="124"/>
      <c r="G50" s="199"/>
      <c r="H50" s="199"/>
      <c r="I50" s="8"/>
    </row>
    <row r="51" spans="1:9" ht="12.75" customHeight="1" x14ac:dyDescent="0.2">
      <c r="A51" s="18"/>
      <c r="B51" s="16"/>
      <c r="C51" s="17"/>
      <c r="D51" s="107"/>
      <c r="E51" s="107"/>
      <c r="F51" s="125"/>
      <c r="G51" s="125"/>
      <c r="H51" s="116"/>
      <c r="I51" s="9"/>
    </row>
    <row r="52" spans="1:9" ht="12.75" customHeight="1" x14ac:dyDescent="0.2">
      <c r="A52" s="11"/>
      <c r="B52" s="9"/>
      <c r="C52" s="10"/>
      <c r="D52" s="108"/>
      <c r="E52" s="108"/>
      <c r="F52" s="126"/>
      <c r="G52" s="126"/>
      <c r="H52" s="117"/>
      <c r="I52" s="9"/>
    </row>
    <row r="53" spans="1:9" ht="12.75" customHeight="1" x14ac:dyDescent="0.2">
      <c r="A53" s="11"/>
      <c r="B53" s="9"/>
      <c r="C53" s="56"/>
      <c r="D53" s="108"/>
      <c r="E53" s="108"/>
      <c r="F53" s="126"/>
      <c r="G53" s="126"/>
      <c r="H53" s="117"/>
      <c r="I53" s="9"/>
    </row>
    <row r="54" spans="1:9" ht="12.75" customHeight="1" x14ac:dyDescent="0.2">
      <c r="A54" s="11"/>
      <c r="B54" s="56"/>
      <c r="D54" s="108"/>
      <c r="E54" s="108"/>
      <c r="F54" s="126"/>
      <c r="G54" s="126"/>
      <c r="H54" s="117"/>
      <c r="I54" s="9"/>
    </row>
    <row r="55" spans="1:9" ht="12.75" customHeight="1" x14ac:dyDescent="0.2">
      <c r="A55" s="11"/>
      <c r="B55" s="56"/>
      <c r="D55" s="108"/>
      <c r="E55" s="108"/>
      <c r="F55" s="126"/>
      <c r="G55" s="126"/>
      <c r="H55" s="117"/>
      <c r="I55" s="9"/>
    </row>
    <row r="56" spans="1:9" ht="12.75" customHeight="1" x14ac:dyDescent="0.2">
      <c r="A56" s="9"/>
      <c r="B56" s="58"/>
      <c r="C56" s="56"/>
      <c r="D56" s="108"/>
      <c r="E56" s="108"/>
      <c r="F56" s="126"/>
      <c r="G56" s="126"/>
      <c r="H56" s="117"/>
      <c r="I56" s="9"/>
    </row>
    <row r="57" spans="1:9" ht="12.75" customHeight="1" x14ac:dyDescent="0.2">
      <c r="A57" s="9"/>
      <c r="B57" s="56"/>
      <c r="C57" s="13"/>
      <c r="D57" s="108"/>
      <c r="E57" s="108"/>
    </row>
    <row r="58" spans="1:9" ht="12.75" customHeight="1" x14ac:dyDescent="0.2">
      <c r="B58" s="57"/>
      <c r="C58" s="59"/>
    </row>
    <row r="59" spans="1:9" ht="12.75" customHeight="1" x14ac:dyDescent="0.2">
      <c r="B59" s="56"/>
      <c r="C59" s="13"/>
      <c r="D59" s="108"/>
      <c r="E59" s="108"/>
    </row>
    <row r="60" spans="1:9" ht="12.75" customHeight="1" x14ac:dyDescent="0.2">
      <c r="B60" s="56"/>
      <c r="C60" s="13"/>
      <c r="D60" s="108"/>
      <c r="E60" s="108"/>
    </row>
    <row r="61" spans="1:9" ht="12.75" customHeight="1" x14ac:dyDescent="0.2">
      <c r="B61" s="60"/>
      <c r="C61" s="13"/>
      <c r="D61" s="109"/>
      <c r="E61" s="109"/>
      <c r="H61" s="119"/>
      <c r="I61" s="57"/>
    </row>
    <row r="62" spans="1:9" ht="12.75" customHeight="1" x14ac:dyDescent="0.2">
      <c r="B62" s="56"/>
      <c r="C62" s="59"/>
      <c r="D62" s="108"/>
      <c r="E62" s="108"/>
      <c r="H62" s="119"/>
      <c r="I62" s="57"/>
    </row>
    <row r="63" spans="1:9" ht="12.75" customHeight="1" x14ac:dyDescent="0.2">
      <c r="B63" s="56"/>
      <c r="C63" s="59"/>
      <c r="D63" s="108"/>
      <c r="E63" s="108"/>
      <c r="H63" s="119"/>
      <c r="I63" s="57"/>
    </row>
    <row r="64" spans="1:9" ht="12.75" customHeight="1" x14ac:dyDescent="0.2">
      <c r="B64" s="56"/>
      <c r="C64" s="59"/>
      <c r="D64" s="108"/>
      <c r="E64" s="108"/>
      <c r="H64" s="119"/>
      <c r="I64" s="61"/>
    </row>
    <row r="65" spans="2:9" ht="12.75" customHeight="1" x14ac:dyDescent="0.2">
      <c r="B65" s="56"/>
      <c r="C65" s="59"/>
      <c r="D65" s="108"/>
      <c r="E65" s="108"/>
      <c r="H65" s="119"/>
      <c r="I65" s="61"/>
    </row>
    <row r="66" spans="2:9" ht="12.75" customHeight="1" x14ac:dyDescent="0.2">
      <c r="B66" s="56"/>
      <c r="C66" s="59"/>
      <c r="D66" s="108"/>
      <c r="E66" s="108"/>
      <c r="H66" s="119"/>
      <c r="I66" s="61"/>
    </row>
    <row r="67" spans="2:9" ht="12.75" customHeight="1" x14ac:dyDescent="0.2">
      <c r="B67" s="56"/>
      <c r="C67" s="59"/>
      <c r="D67" s="108"/>
      <c r="E67" s="108"/>
      <c r="H67" s="119"/>
      <c r="I67" s="61"/>
    </row>
    <row r="68" spans="2:9" ht="12.75" customHeight="1" x14ac:dyDescent="0.2">
      <c r="B68" s="56"/>
      <c r="C68" s="59"/>
      <c r="D68" s="108"/>
      <c r="E68" s="108"/>
      <c r="H68" s="119"/>
      <c r="I68" s="61"/>
    </row>
    <row r="69" spans="2:9" ht="12.75" customHeight="1" x14ac:dyDescent="0.2">
      <c r="H69" s="119"/>
      <c r="I69" s="61"/>
    </row>
    <row r="70" spans="2:9" ht="12.75" customHeight="1" x14ac:dyDescent="0.2">
      <c r="H70" s="119"/>
      <c r="I70" s="61"/>
    </row>
  </sheetData>
  <mergeCells count="16">
    <mergeCell ref="F7:H7"/>
    <mergeCell ref="D7:D8"/>
    <mergeCell ref="B7:B8"/>
    <mergeCell ref="A7:A8"/>
    <mergeCell ref="C7:C8"/>
    <mergeCell ref="G50:H50"/>
    <mergeCell ref="A47:B47"/>
    <mergeCell ref="A49:B49"/>
    <mergeCell ref="F47:H47"/>
    <mergeCell ref="F49:H49"/>
    <mergeCell ref="C48:D49"/>
    <mergeCell ref="A2:H2"/>
    <mergeCell ref="A3:H3"/>
    <mergeCell ref="A4:H4"/>
    <mergeCell ref="A6:H6"/>
    <mergeCell ref="A5:H5"/>
  </mergeCells>
  <phoneticPr fontId="5" type="noConversion"/>
  <printOptions horizontalCentered="1" verticalCentered="1"/>
  <pageMargins left="0.43" right="0.78740157480314965" top="0.19685039370078741" bottom="0.78740157480314965" header="0" footer="0"/>
  <pageSetup scale="95" firstPageNumber="0" fitToHeight="0" orientation="portrait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view="pageBreakPreview" zoomScaleSheetLayoutView="100" workbookViewId="0">
      <selection activeCell="B30" sqref="B30"/>
    </sheetView>
  </sheetViews>
  <sheetFormatPr baseColWidth="10" defaultRowHeight="18" x14ac:dyDescent="0.25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4" width="8.42578125" style="41" customWidth="1"/>
    <col min="15" max="15" width="8.57031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 x14ac:dyDescent="0.25">
      <c r="A1" s="179" t="s">
        <v>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</row>
    <row r="2" spans="1:16" ht="14.1" customHeight="1" x14ac:dyDescent="0.25">
      <c r="A2" s="182" t="s">
        <v>102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</row>
    <row r="3" spans="1:16" ht="15" customHeight="1" x14ac:dyDescent="0.25">
      <c r="A3" s="182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6" ht="15" customHeight="1" thickBot="1" x14ac:dyDescent="0.3">
      <c r="A4" s="185" t="s">
        <v>59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1:16" s="90" customFormat="1" ht="25.5" customHeight="1" thickBot="1" x14ac:dyDescent="0.25">
      <c r="A5" s="83" t="s">
        <v>34</v>
      </c>
      <c r="B5" s="84" t="s">
        <v>1</v>
      </c>
      <c r="C5" s="85" t="s">
        <v>85</v>
      </c>
      <c r="D5" s="84" t="s">
        <v>109</v>
      </c>
      <c r="E5" s="86" t="s">
        <v>87</v>
      </c>
      <c r="F5" s="86" t="s">
        <v>99</v>
      </c>
      <c r="G5" s="85" t="s">
        <v>77</v>
      </c>
      <c r="H5" s="85"/>
      <c r="I5" s="87" t="s">
        <v>37</v>
      </c>
      <c r="J5" s="88" t="s">
        <v>9</v>
      </c>
      <c r="K5" s="85" t="s">
        <v>85</v>
      </c>
      <c r="L5" s="84" t="s">
        <v>98</v>
      </c>
      <c r="M5" s="86" t="s">
        <v>87</v>
      </c>
      <c r="N5" s="86" t="s">
        <v>100</v>
      </c>
      <c r="O5" s="89"/>
    </row>
    <row r="6" spans="1:16" ht="16.5" customHeight="1" x14ac:dyDescent="0.25">
      <c r="A6" s="30"/>
      <c r="B6" s="29" t="s">
        <v>2</v>
      </c>
      <c r="C6" s="44">
        <f t="shared" ref="C6" si="0">+C7+C11</f>
        <v>2604915</v>
      </c>
      <c r="D6" s="44">
        <f>+D7+D11</f>
        <v>2996054</v>
      </c>
      <c r="E6" s="64">
        <f>+C6/$C$38</f>
        <v>0.55431932047809629</v>
      </c>
      <c r="F6" s="64">
        <f>+(C6/D6)-1</f>
        <v>-0.13055138525540599</v>
      </c>
      <c r="G6" s="78"/>
      <c r="H6" s="31"/>
      <c r="I6" s="26"/>
      <c r="J6" s="28" t="s">
        <v>2</v>
      </c>
      <c r="K6" s="44">
        <f>+K7+K13+K16</f>
        <v>1410947</v>
      </c>
      <c r="L6" s="44">
        <f>+L7+L13+L16</f>
        <v>1219772</v>
      </c>
      <c r="M6" s="162">
        <f>K6/$K$30</f>
        <v>0.53162295778092017</v>
      </c>
      <c r="N6" s="162">
        <f>+(K6/L6)-1</f>
        <v>0.15673011021731931</v>
      </c>
      <c r="O6" s="32"/>
    </row>
    <row r="7" spans="1:16" ht="16.5" customHeight="1" x14ac:dyDescent="0.25">
      <c r="A7" s="62">
        <v>11</v>
      </c>
      <c r="B7" s="29" t="s">
        <v>3</v>
      </c>
      <c r="C7" s="29">
        <f>+C8+C9</f>
        <v>2055383</v>
      </c>
      <c r="D7" s="29">
        <f>+D8+D9</f>
        <v>1594699</v>
      </c>
      <c r="E7" s="64">
        <f>+C7/$C$38</f>
        <v>0.43738030142335971</v>
      </c>
      <c r="F7" s="64">
        <f>+(C7/D7)-1</f>
        <v>0.28888461082624373</v>
      </c>
      <c r="G7" s="79">
        <v>4</v>
      </c>
      <c r="H7" s="4"/>
      <c r="I7" s="36">
        <v>24</v>
      </c>
      <c r="J7" s="39" t="s">
        <v>10</v>
      </c>
      <c r="K7" s="39">
        <f>SUM(K8:K11)</f>
        <v>332891</v>
      </c>
      <c r="L7" s="39">
        <f>SUM(L8:L11)</f>
        <v>263956</v>
      </c>
      <c r="M7" s="162">
        <f t="shared" ref="M7:M30" si="1">K7/$K$30</f>
        <v>0.12542816848446348</v>
      </c>
      <c r="N7" s="162">
        <f t="shared" ref="N7:N35" si="2">+(K7/L7)-1</f>
        <v>0.26116095106760207</v>
      </c>
      <c r="O7" s="77"/>
    </row>
    <row r="8" spans="1:16" ht="16.5" customHeight="1" x14ac:dyDescent="0.25">
      <c r="A8" s="30">
        <v>1105</v>
      </c>
      <c r="B8" s="4" t="s">
        <v>14</v>
      </c>
      <c r="C8" s="4">
        <v>1379</v>
      </c>
      <c r="D8" s="4">
        <v>1289</v>
      </c>
      <c r="E8" s="67">
        <f>+C8/$C$38</f>
        <v>2.9344771055458426E-4</v>
      </c>
      <c r="F8" s="67"/>
      <c r="G8" s="79"/>
      <c r="H8" s="4"/>
      <c r="I8" s="15">
        <v>2401</v>
      </c>
      <c r="J8" s="38" t="s">
        <v>25</v>
      </c>
      <c r="K8" s="4">
        <v>2040</v>
      </c>
      <c r="L8" s="38">
        <v>2465</v>
      </c>
      <c r="M8" s="66">
        <f t="shared" si="1"/>
        <v>7.6864037690506956E-4</v>
      </c>
      <c r="N8" s="66">
        <f t="shared" si="2"/>
        <v>-0.17241379310344829</v>
      </c>
      <c r="O8" s="77"/>
      <c r="P8" s="41"/>
    </row>
    <row r="9" spans="1:16" ht="16.5" customHeight="1" x14ac:dyDescent="0.25">
      <c r="A9" s="30">
        <v>1110</v>
      </c>
      <c r="B9" s="4" t="s">
        <v>15</v>
      </c>
      <c r="C9" s="4">
        <v>2054004</v>
      </c>
      <c r="D9" s="4">
        <v>1593410</v>
      </c>
      <c r="E9" s="67">
        <f>+C9/$C$38</f>
        <v>0.43708685371280515</v>
      </c>
      <c r="F9" s="67">
        <f t="shared" ref="F9:F38" si="3">+(C9/D9)-1</f>
        <v>0.28906182338506725</v>
      </c>
      <c r="G9" s="79"/>
      <c r="H9" s="4"/>
      <c r="I9" s="15">
        <v>2425</v>
      </c>
      <c r="J9" s="38" t="s">
        <v>26</v>
      </c>
      <c r="K9" s="4">
        <f>313931</f>
        <v>313931</v>
      </c>
      <c r="L9" s="38">
        <v>253001</v>
      </c>
      <c r="M9" s="66">
        <f t="shared" si="1"/>
        <v>0.11828433439322812</v>
      </c>
      <c r="N9" s="66">
        <f t="shared" si="2"/>
        <v>0.24082908763206468</v>
      </c>
      <c r="O9" s="77"/>
    </row>
    <row r="10" spans="1:16" ht="16.5" customHeight="1" x14ac:dyDescent="0.25">
      <c r="A10" s="30"/>
      <c r="B10" s="4"/>
      <c r="C10" s="4"/>
      <c r="D10" s="4"/>
      <c r="E10" s="67"/>
      <c r="F10" s="64"/>
      <c r="G10" s="79"/>
      <c r="H10" s="4"/>
      <c r="I10" s="15">
        <v>2436</v>
      </c>
      <c r="J10" s="38" t="s">
        <v>27</v>
      </c>
      <c r="K10" s="4">
        <v>16732</v>
      </c>
      <c r="L10" s="38">
        <v>8490</v>
      </c>
      <c r="M10" s="66">
        <f t="shared" si="1"/>
        <v>6.3043582286155019E-3</v>
      </c>
      <c r="N10" s="66">
        <f t="shared" si="2"/>
        <v>0.97078916372202584</v>
      </c>
      <c r="O10" s="77"/>
    </row>
    <row r="11" spans="1:16" ht="16.5" customHeight="1" x14ac:dyDescent="0.25">
      <c r="A11" s="62">
        <v>14</v>
      </c>
      <c r="B11" s="29" t="s">
        <v>4</v>
      </c>
      <c r="C11" s="44">
        <f>SUM(C12:C15)</f>
        <v>549532</v>
      </c>
      <c r="D11" s="44">
        <f>SUM(D12:D15)</f>
        <v>1401355</v>
      </c>
      <c r="E11" s="64">
        <f>+C11/$C$38</f>
        <v>0.11693901905473662</v>
      </c>
      <c r="F11" s="64">
        <f t="shared" si="3"/>
        <v>-0.60785668156891015</v>
      </c>
      <c r="G11" s="79">
        <v>5</v>
      </c>
      <c r="H11" s="4"/>
      <c r="I11" s="15">
        <v>2490</v>
      </c>
      <c r="J11" s="46" t="s">
        <v>78</v>
      </c>
      <c r="K11" s="4">
        <v>188</v>
      </c>
      <c r="L11" s="38"/>
      <c r="M11" s="66">
        <f t="shared" si="1"/>
        <v>7.0835485714780918E-5</v>
      </c>
      <c r="N11" s="66" t="e">
        <f t="shared" si="2"/>
        <v>#DIV/0!</v>
      </c>
      <c r="O11" s="99"/>
    </row>
    <row r="12" spans="1:16" ht="16.5" customHeight="1" x14ac:dyDescent="0.25">
      <c r="A12" s="30">
        <v>1401</v>
      </c>
      <c r="B12" s="4" t="s">
        <v>35</v>
      </c>
      <c r="C12" s="4">
        <v>92312</v>
      </c>
      <c r="D12" s="4">
        <v>663333</v>
      </c>
      <c r="E12" s="67">
        <f>+C12/$C$38</f>
        <v>1.9643760012120943E-2</v>
      </c>
      <c r="F12" s="67">
        <f t="shared" si="3"/>
        <v>-0.86083611097292012</v>
      </c>
      <c r="G12" s="79"/>
      <c r="H12" s="4"/>
      <c r="I12" s="15"/>
      <c r="J12" s="38"/>
      <c r="K12" s="4"/>
      <c r="L12" s="38"/>
      <c r="M12" s="66"/>
      <c r="N12" s="66"/>
      <c r="O12" s="99"/>
    </row>
    <row r="13" spans="1:16" ht="16.5" customHeight="1" x14ac:dyDescent="0.25">
      <c r="A13" s="30">
        <v>1420</v>
      </c>
      <c r="B13" s="4" t="s">
        <v>73</v>
      </c>
      <c r="C13" s="4">
        <v>45092</v>
      </c>
      <c r="D13" s="4">
        <v>60666</v>
      </c>
      <c r="E13" s="67">
        <f>+C13/$C$38</f>
        <v>9.5954634984244478E-3</v>
      </c>
      <c r="F13" s="67">
        <f t="shared" si="3"/>
        <v>-0.25671710678139326</v>
      </c>
      <c r="G13" s="79"/>
      <c r="H13" s="4"/>
      <c r="I13" s="36">
        <v>25</v>
      </c>
      <c r="J13" s="39" t="s">
        <v>11</v>
      </c>
      <c r="K13" s="44">
        <f>+K14</f>
        <v>501724</v>
      </c>
      <c r="L13" s="44">
        <f>+L14</f>
        <v>593963</v>
      </c>
      <c r="M13" s="162">
        <f t="shared" si="1"/>
        <v>0.1890418257168231</v>
      </c>
      <c r="N13" s="162">
        <f t="shared" si="2"/>
        <v>-0.15529418499132097</v>
      </c>
      <c r="O13" s="77"/>
    </row>
    <row r="14" spans="1:16" ht="16.5" customHeight="1" x14ac:dyDescent="0.25">
      <c r="A14" s="30">
        <v>1424</v>
      </c>
      <c r="B14" s="4" t="s">
        <v>60</v>
      </c>
      <c r="C14" s="4">
        <v>222062</v>
      </c>
      <c r="D14" s="4">
        <v>478887</v>
      </c>
      <c r="E14" s="67">
        <f>+C14/$C$38</f>
        <v>4.7254231690480125E-2</v>
      </c>
      <c r="F14" s="67">
        <f t="shared" si="3"/>
        <v>-0.53629561879942456</v>
      </c>
      <c r="G14" s="79"/>
      <c r="H14" s="4"/>
      <c r="I14" s="15">
        <v>2505</v>
      </c>
      <c r="J14" s="38" t="s">
        <v>28</v>
      </c>
      <c r="K14" s="4">
        <v>501724</v>
      </c>
      <c r="L14" s="38">
        <v>593963</v>
      </c>
      <c r="M14" s="66">
        <f t="shared" si="1"/>
        <v>0.1890418257168231</v>
      </c>
      <c r="N14" s="66">
        <f t="shared" si="2"/>
        <v>-0.15529418499132097</v>
      </c>
      <c r="O14" s="77"/>
    </row>
    <row r="15" spans="1:16" ht="16.5" customHeight="1" x14ac:dyDescent="0.25">
      <c r="A15" s="30">
        <v>1470</v>
      </c>
      <c r="B15" s="4" t="s">
        <v>16</v>
      </c>
      <c r="C15" s="4">
        <v>190066</v>
      </c>
      <c r="D15" s="4">
        <f>198454+15</f>
        <v>198469</v>
      </c>
      <c r="E15" s="67">
        <f>+C15/$C$38</f>
        <v>4.0445563853711106E-2</v>
      </c>
      <c r="F15" s="67">
        <f t="shared" si="3"/>
        <v>-4.2339105855322523E-2</v>
      </c>
      <c r="G15" s="79"/>
      <c r="H15" s="4"/>
      <c r="I15" s="15"/>
      <c r="J15" s="38"/>
      <c r="K15" s="4"/>
      <c r="L15" s="38"/>
      <c r="M15" s="66"/>
      <c r="N15" s="66"/>
      <c r="O15" s="77"/>
    </row>
    <row r="16" spans="1:16" ht="13.5" customHeight="1" x14ac:dyDescent="0.25">
      <c r="A16" s="92"/>
      <c r="C16" s="143"/>
      <c r="E16" s="67"/>
      <c r="F16" s="64"/>
      <c r="G16" s="79"/>
      <c r="H16" s="4"/>
      <c r="I16" s="36">
        <v>27</v>
      </c>
      <c r="J16" s="39" t="s">
        <v>92</v>
      </c>
      <c r="K16" s="44">
        <f>+K17</f>
        <v>576332</v>
      </c>
      <c r="L16" s="44">
        <f>+L17</f>
        <v>361853</v>
      </c>
      <c r="M16" s="162">
        <f t="shared" si="1"/>
        <v>0.2171529635796336</v>
      </c>
      <c r="N16" s="66"/>
      <c r="O16" s="77"/>
    </row>
    <row r="17" spans="1:16" ht="14.25" customHeight="1" x14ac:dyDescent="0.25">
      <c r="A17" s="33"/>
      <c r="B17" s="28" t="s">
        <v>6</v>
      </c>
      <c r="C17" s="44">
        <f>+C18+C21+C31</f>
        <v>2094389</v>
      </c>
      <c r="D17" s="44">
        <f>+D18+D21+D31</f>
        <v>2123544</v>
      </c>
      <c r="E17" s="64">
        <f>+C17/$C$38</f>
        <v>0.44568067952190366</v>
      </c>
      <c r="F17" s="64">
        <f t="shared" si="3"/>
        <v>-1.3729407066677246E-2</v>
      </c>
      <c r="G17" s="80"/>
      <c r="H17" s="28"/>
      <c r="I17" s="15">
        <v>2715</v>
      </c>
      <c r="J17" s="46" t="s">
        <v>93</v>
      </c>
      <c r="K17" s="4">
        <v>576332</v>
      </c>
      <c r="L17" s="38">
        <v>361853</v>
      </c>
      <c r="M17" s="66">
        <f t="shared" si="1"/>
        <v>0.2171529635796336</v>
      </c>
      <c r="N17" s="66"/>
      <c r="O17" s="77"/>
    </row>
    <row r="18" spans="1:16" ht="12.75" customHeight="1" x14ac:dyDescent="0.25">
      <c r="A18" s="62">
        <v>14</v>
      </c>
      <c r="B18" s="29" t="s">
        <v>4</v>
      </c>
      <c r="C18" s="29">
        <f>+C19</f>
        <v>987825</v>
      </c>
      <c r="D18" s="29">
        <f>+D19</f>
        <v>987825</v>
      </c>
      <c r="E18" s="67">
        <f>+C18/$C$38</f>
        <v>0.21020666039055996</v>
      </c>
      <c r="F18" s="67"/>
      <c r="G18" s="80"/>
      <c r="H18" s="28"/>
      <c r="I18" s="15"/>
      <c r="J18" s="38"/>
      <c r="K18" s="4"/>
      <c r="L18" s="38"/>
      <c r="M18" s="66"/>
      <c r="N18" s="66"/>
      <c r="O18" s="77"/>
      <c r="P18" s="41"/>
    </row>
    <row r="19" spans="1:16" ht="18" customHeight="1" x14ac:dyDescent="0.25">
      <c r="A19" s="30">
        <v>1475</v>
      </c>
      <c r="B19" s="4" t="s">
        <v>64</v>
      </c>
      <c r="C19" s="4">
        <v>987825</v>
      </c>
      <c r="D19" s="4">
        <v>987825</v>
      </c>
      <c r="E19" s="67">
        <f>+C19/$C$38</f>
        <v>0.21020666039055996</v>
      </c>
      <c r="F19" s="67"/>
      <c r="G19" s="80"/>
      <c r="H19" s="28"/>
      <c r="I19" s="15"/>
      <c r="J19" s="39" t="s">
        <v>6</v>
      </c>
      <c r="K19" s="44">
        <f>+K20+K23+K26</f>
        <v>1243090</v>
      </c>
      <c r="L19" s="44">
        <f>+L20+L23+L26</f>
        <v>1094293</v>
      </c>
      <c r="M19" s="162">
        <f t="shared" si="1"/>
        <v>0.46837704221907983</v>
      </c>
      <c r="N19" s="162">
        <f t="shared" si="2"/>
        <v>0.13597546543750161</v>
      </c>
      <c r="O19" s="77"/>
    </row>
    <row r="20" spans="1:16" ht="16.5" customHeight="1" x14ac:dyDescent="0.25">
      <c r="A20" s="33"/>
      <c r="B20" s="28"/>
      <c r="C20" s="28"/>
      <c r="D20" s="28"/>
      <c r="E20" s="67"/>
      <c r="F20" s="64"/>
      <c r="G20" s="80"/>
      <c r="H20" s="28"/>
      <c r="I20" s="36">
        <v>24</v>
      </c>
      <c r="J20" s="39" t="s">
        <v>10</v>
      </c>
      <c r="K20" s="39">
        <f>SUM(K21:K21)</f>
        <v>986416</v>
      </c>
      <c r="L20" s="39">
        <f>SUM(L21:L21)</f>
        <v>736693</v>
      </c>
      <c r="M20" s="66">
        <f t="shared" si="1"/>
        <v>0.37166625785548579</v>
      </c>
      <c r="N20" s="66">
        <f t="shared" si="2"/>
        <v>0.33897838041083594</v>
      </c>
      <c r="O20" s="77"/>
    </row>
    <row r="21" spans="1:16" ht="16.5" customHeight="1" x14ac:dyDescent="0.25">
      <c r="A21" s="62">
        <v>16</v>
      </c>
      <c r="B21" s="39" t="s">
        <v>7</v>
      </c>
      <c r="C21" s="44">
        <f>SUM(C22:C28)</f>
        <v>989050</v>
      </c>
      <c r="D21" s="44">
        <f>SUM(D22:D28)</f>
        <v>989864</v>
      </c>
      <c r="E21" s="64">
        <f t="shared" ref="E21:E28" si="4">+C21/$C$38</f>
        <v>0.21046733729079881</v>
      </c>
      <c r="F21" s="64">
        <f t="shared" si="3"/>
        <v>-8.2233518948060524E-4</v>
      </c>
      <c r="G21" s="79">
        <v>6</v>
      </c>
      <c r="H21" s="29"/>
      <c r="I21" s="15">
        <v>2455</v>
      </c>
      <c r="J21" s="46" t="s">
        <v>76</v>
      </c>
      <c r="K21" s="4">
        <v>986416</v>
      </c>
      <c r="L21" s="46">
        <v>736693</v>
      </c>
      <c r="M21" s="66">
        <f t="shared" si="1"/>
        <v>0.37166625785548579</v>
      </c>
      <c r="N21" s="66">
        <f t="shared" si="2"/>
        <v>0.33897838041083594</v>
      </c>
      <c r="O21" s="77"/>
    </row>
    <row r="22" spans="1:16" ht="16.5" customHeight="1" x14ac:dyDescent="0.25">
      <c r="A22" s="30">
        <v>1650</v>
      </c>
      <c r="B22" s="38" t="s">
        <v>17</v>
      </c>
      <c r="C22" s="4">
        <v>20178</v>
      </c>
      <c r="D22" s="38">
        <v>20178</v>
      </c>
      <c r="E22" s="67">
        <f t="shared" si="4"/>
        <v>4.2938273412403199E-3</v>
      </c>
      <c r="F22" s="67">
        <f t="shared" si="3"/>
        <v>0</v>
      </c>
      <c r="G22" s="79"/>
      <c r="H22" s="4"/>
      <c r="I22" s="15"/>
      <c r="J22" s="46"/>
      <c r="K22" s="4"/>
      <c r="L22" s="46"/>
      <c r="M22" s="66"/>
      <c r="N22" s="66"/>
      <c r="O22" s="77"/>
    </row>
    <row r="23" spans="1:16" ht="16.5" customHeight="1" x14ac:dyDescent="0.25">
      <c r="A23" s="30">
        <v>1655</v>
      </c>
      <c r="B23" s="38" t="s">
        <v>18</v>
      </c>
      <c r="C23" s="4">
        <v>88462</v>
      </c>
      <c r="D23" s="38">
        <v>88462</v>
      </c>
      <c r="E23" s="67">
        <f t="shared" si="4"/>
        <v>1.8824489754227434E-2</v>
      </c>
      <c r="F23" s="67">
        <f t="shared" si="3"/>
        <v>0</v>
      </c>
      <c r="G23" s="79"/>
      <c r="H23" s="4"/>
      <c r="I23" s="36">
        <v>25</v>
      </c>
      <c r="J23" s="39" t="s">
        <v>11</v>
      </c>
      <c r="K23" s="44">
        <f>+K24</f>
        <v>96888</v>
      </c>
      <c r="L23" s="44">
        <f>+L24</f>
        <v>96888</v>
      </c>
      <c r="M23" s="162">
        <f t="shared" si="1"/>
        <v>3.650589648900901E-2</v>
      </c>
      <c r="N23" s="162">
        <f t="shared" si="2"/>
        <v>0</v>
      </c>
      <c r="O23" s="77"/>
    </row>
    <row r="24" spans="1:16" ht="16.5" customHeight="1" x14ac:dyDescent="0.25">
      <c r="A24" s="30">
        <v>1665</v>
      </c>
      <c r="B24" s="38" t="s">
        <v>19</v>
      </c>
      <c r="C24" s="4">
        <v>797523</v>
      </c>
      <c r="D24" s="38">
        <v>778428</v>
      </c>
      <c r="E24" s="67">
        <f t="shared" si="4"/>
        <v>0.16971087633402734</v>
      </c>
      <c r="F24" s="67">
        <f t="shared" si="3"/>
        <v>2.4530207032634976E-2</v>
      </c>
      <c r="G24" s="79"/>
      <c r="H24" s="4"/>
      <c r="I24" s="15">
        <v>2510</v>
      </c>
      <c r="J24" s="38" t="s">
        <v>72</v>
      </c>
      <c r="K24" s="4">
        <v>96888</v>
      </c>
      <c r="L24" s="38">
        <v>96888</v>
      </c>
      <c r="M24" s="66">
        <f t="shared" si="1"/>
        <v>3.650589648900901E-2</v>
      </c>
      <c r="N24" s="66">
        <f t="shared" si="2"/>
        <v>0</v>
      </c>
      <c r="O24" s="77"/>
    </row>
    <row r="25" spans="1:16" ht="16.5" customHeight="1" x14ac:dyDescent="0.25">
      <c r="A25" s="30">
        <v>1670</v>
      </c>
      <c r="B25" s="38" t="s">
        <v>65</v>
      </c>
      <c r="C25" s="4">
        <v>775098</v>
      </c>
      <c r="D25" s="38">
        <v>754762</v>
      </c>
      <c r="E25" s="67">
        <f t="shared" si="4"/>
        <v>0.16493889307863463</v>
      </c>
      <c r="F25" s="67">
        <f t="shared" si="3"/>
        <v>2.6943592814688611E-2</v>
      </c>
      <c r="G25" s="79"/>
      <c r="H25" s="4"/>
      <c r="I25" s="15"/>
      <c r="J25" s="38"/>
      <c r="K25" s="4"/>
      <c r="L25" s="38"/>
      <c r="M25" s="66"/>
      <c r="N25" s="66"/>
      <c r="O25" s="77"/>
    </row>
    <row r="26" spans="1:16" ht="16.5" customHeight="1" x14ac:dyDescent="0.25">
      <c r="A26" s="30">
        <v>1675</v>
      </c>
      <c r="B26" s="38" t="s">
        <v>20</v>
      </c>
      <c r="C26" s="4">
        <v>420986</v>
      </c>
      <c r="D26" s="38">
        <v>420986</v>
      </c>
      <c r="E26" s="67">
        <f t="shared" si="4"/>
        <v>8.9584755529755047E-2</v>
      </c>
      <c r="F26" s="67">
        <f t="shared" si="3"/>
        <v>0</v>
      </c>
      <c r="G26" s="79"/>
      <c r="H26" s="4"/>
      <c r="I26" s="36">
        <v>29</v>
      </c>
      <c r="J26" s="39" t="s">
        <v>33</v>
      </c>
      <c r="K26" s="44">
        <f>+K27+K28</f>
        <v>159786</v>
      </c>
      <c r="L26" s="44">
        <f>+L27+L28</f>
        <v>260712</v>
      </c>
      <c r="M26" s="162">
        <f t="shared" si="1"/>
        <v>6.0204887874585021E-2</v>
      </c>
      <c r="N26" s="162">
        <f t="shared" si="2"/>
        <v>-0.38711681855840929</v>
      </c>
      <c r="O26" s="77"/>
    </row>
    <row r="27" spans="1:16" ht="16.5" customHeight="1" x14ac:dyDescent="0.25">
      <c r="A27" s="30">
        <v>1680</v>
      </c>
      <c r="B27" s="38" t="s">
        <v>21</v>
      </c>
      <c r="C27" s="4">
        <v>6838</v>
      </c>
      <c r="D27" s="38">
        <v>6838</v>
      </c>
      <c r="E27" s="67">
        <f t="shared" si="4"/>
        <v>1.4551090970067056E-3</v>
      </c>
      <c r="F27" s="67">
        <f t="shared" si="3"/>
        <v>0</v>
      </c>
      <c r="G27" s="79"/>
      <c r="H27" s="4"/>
      <c r="I27" s="15">
        <v>2905</v>
      </c>
      <c r="J27" s="38" t="s">
        <v>63</v>
      </c>
      <c r="K27" s="4">
        <v>159786</v>
      </c>
      <c r="L27" s="38">
        <v>259309</v>
      </c>
      <c r="M27" s="66">
        <f t="shared" si="1"/>
        <v>6.0204887874585021E-2</v>
      </c>
      <c r="N27" s="66">
        <f t="shared" si="2"/>
        <v>-0.38380079364773301</v>
      </c>
      <c r="O27" s="77"/>
    </row>
    <row r="28" spans="1:16" ht="16.5" customHeight="1" x14ac:dyDescent="0.25">
      <c r="A28" s="30">
        <v>1685</v>
      </c>
      <c r="B28" s="38" t="s">
        <v>22</v>
      </c>
      <c r="C28" s="35">
        <v>-1120035</v>
      </c>
      <c r="D28" s="35">
        <v>-1079790</v>
      </c>
      <c r="E28" s="67">
        <f t="shared" si="4"/>
        <v>-0.23834061384409266</v>
      </c>
      <c r="F28" s="67">
        <f t="shared" si="3"/>
        <v>3.7271136054232823E-2</v>
      </c>
      <c r="G28" s="79"/>
      <c r="H28" s="4"/>
      <c r="I28" s="15">
        <v>2910</v>
      </c>
      <c r="J28" s="53" t="s">
        <v>101</v>
      </c>
      <c r="K28" s="4">
        <v>0</v>
      </c>
      <c r="L28" s="38">
        <v>1403</v>
      </c>
      <c r="M28" s="66"/>
      <c r="N28" s="66"/>
      <c r="O28" s="77"/>
    </row>
    <row r="29" spans="1:16" ht="11.25" customHeight="1" x14ac:dyDescent="0.25">
      <c r="A29" s="30"/>
      <c r="B29" s="38"/>
      <c r="C29" s="35"/>
      <c r="D29" s="35"/>
      <c r="E29" s="67"/>
      <c r="F29" s="67"/>
      <c r="G29" s="79"/>
      <c r="H29" s="4"/>
      <c r="I29" s="15"/>
      <c r="J29" s="53"/>
      <c r="K29" s="4"/>
      <c r="L29" s="38"/>
      <c r="M29" s="66"/>
      <c r="N29" s="66"/>
      <c r="O29" s="77"/>
    </row>
    <row r="30" spans="1:16" ht="15.75" customHeight="1" x14ac:dyDescent="0.25">
      <c r="A30" s="30"/>
      <c r="B30" s="38"/>
      <c r="C30" s="52"/>
      <c r="D30" s="38"/>
      <c r="E30" s="67"/>
      <c r="F30" s="64"/>
      <c r="G30" s="81"/>
      <c r="H30" s="52"/>
      <c r="I30" s="15"/>
      <c r="J30" s="39" t="s">
        <v>12</v>
      </c>
      <c r="K30" s="44">
        <f>+K6+K19</f>
        <v>2654037</v>
      </c>
      <c r="L30" s="44">
        <f>+L6+L19</f>
        <v>2314065</v>
      </c>
      <c r="M30" s="162">
        <f t="shared" si="1"/>
        <v>1</v>
      </c>
      <c r="N30" s="162">
        <f t="shared" si="2"/>
        <v>0.14691549286644934</v>
      </c>
      <c r="O30" s="77"/>
    </row>
    <row r="31" spans="1:16" ht="15.75" customHeight="1" x14ac:dyDescent="0.25">
      <c r="A31" s="62">
        <v>19</v>
      </c>
      <c r="B31" s="39" t="s">
        <v>5</v>
      </c>
      <c r="C31" s="44">
        <f>+C32+C33</f>
        <v>117514</v>
      </c>
      <c r="D31" s="44">
        <f>+D32+D33</f>
        <v>145855</v>
      </c>
      <c r="E31" s="64">
        <f>+C31/$C$38</f>
        <v>2.5006681840544897E-2</v>
      </c>
      <c r="F31" s="64">
        <f t="shared" si="3"/>
        <v>-0.19430941688663395</v>
      </c>
      <c r="G31" s="82">
        <v>7</v>
      </c>
      <c r="H31" s="63"/>
      <c r="I31" s="15"/>
      <c r="J31" s="4"/>
      <c r="K31" s="4"/>
      <c r="L31" s="4"/>
      <c r="M31" s="65"/>
      <c r="N31" s="66"/>
      <c r="O31" s="77"/>
    </row>
    <row r="32" spans="1:16" ht="16.5" customHeight="1" x14ac:dyDescent="0.25">
      <c r="A32" s="30">
        <v>1970</v>
      </c>
      <c r="B32" s="38" t="s">
        <v>23</v>
      </c>
      <c r="C32" s="4">
        <v>645501</v>
      </c>
      <c r="D32" s="38">
        <v>641567</v>
      </c>
      <c r="E32" s="67">
        <f>+C32/$C$38</f>
        <v>0.13736097941312161</v>
      </c>
      <c r="F32" s="67">
        <f t="shared" si="3"/>
        <v>6.1318615203089788E-3</v>
      </c>
      <c r="G32" s="79"/>
      <c r="H32" s="4"/>
      <c r="I32" s="40"/>
      <c r="J32" s="29" t="s">
        <v>13</v>
      </c>
      <c r="K32" s="44">
        <f>SUM(K33)</f>
        <v>4767486</v>
      </c>
      <c r="L32" s="44">
        <f>+L33</f>
        <v>2837713</v>
      </c>
      <c r="M32" s="64">
        <v>1</v>
      </c>
      <c r="N32" s="162">
        <f t="shared" si="2"/>
        <v>0.68004516312960472</v>
      </c>
      <c r="O32" s="77"/>
    </row>
    <row r="33" spans="1:15" ht="16.5" customHeight="1" x14ac:dyDescent="0.25">
      <c r="A33" s="30">
        <v>1975</v>
      </c>
      <c r="B33" s="38" t="s">
        <v>24</v>
      </c>
      <c r="C33" s="35">
        <v>-527987</v>
      </c>
      <c r="D33" s="35">
        <v>-495712</v>
      </c>
      <c r="E33" s="67">
        <f>+C33/$C$38</f>
        <v>-0.1123542975725767</v>
      </c>
      <c r="F33" s="67">
        <f t="shared" si="3"/>
        <v>6.5108369375766584E-2</v>
      </c>
      <c r="G33" s="79"/>
      <c r="H33" s="4"/>
      <c r="I33" s="15">
        <v>31</v>
      </c>
      <c r="J33" s="4" t="s">
        <v>29</v>
      </c>
      <c r="K33" s="35">
        <f>SUM(K34:K36)</f>
        <v>4767486</v>
      </c>
      <c r="L33" s="4">
        <f>SUM(L34:L36)</f>
        <v>2837713</v>
      </c>
      <c r="M33" s="65">
        <f>+K33/$K$32</f>
        <v>1</v>
      </c>
      <c r="N33" s="66">
        <f t="shared" si="2"/>
        <v>0.68004516312960472</v>
      </c>
      <c r="O33" s="77"/>
    </row>
    <row r="34" spans="1:15" ht="16.5" customHeight="1" x14ac:dyDescent="0.25">
      <c r="A34" s="30"/>
      <c r="B34" s="4"/>
      <c r="C34" s="4"/>
      <c r="D34" s="4"/>
      <c r="E34" s="67"/>
      <c r="F34" s="64"/>
      <c r="G34" s="79"/>
      <c r="H34" s="4"/>
      <c r="I34" s="15">
        <v>3105</v>
      </c>
      <c r="J34" s="4" t="s">
        <v>30</v>
      </c>
      <c r="K34" s="35">
        <v>2095884</v>
      </c>
      <c r="L34" s="4">
        <v>2347475</v>
      </c>
      <c r="M34" s="65">
        <f>+K34/$K$32</f>
        <v>0.43962037853912944</v>
      </c>
      <c r="N34" s="66">
        <f t="shared" si="2"/>
        <v>-0.10717515628494445</v>
      </c>
      <c r="O34" s="32"/>
    </row>
    <row r="35" spans="1:15" ht="16.5" customHeight="1" x14ac:dyDescent="0.25">
      <c r="A35" s="33"/>
      <c r="B35" s="27"/>
      <c r="C35" s="4"/>
      <c r="D35" s="27"/>
      <c r="E35" s="67"/>
      <c r="F35" s="64"/>
      <c r="G35" s="4"/>
      <c r="H35" s="4"/>
      <c r="I35" s="15">
        <v>3110</v>
      </c>
      <c r="J35" s="4" t="s">
        <v>31</v>
      </c>
      <c r="K35" s="35">
        <f>+'esta.ac.ec.y soci 4 digit'!C41</f>
        <v>2769401</v>
      </c>
      <c r="L35" s="35">
        <f>+'esta.ac.ec.y soci 4 digit'!D41</f>
        <v>515517</v>
      </c>
      <c r="M35" s="65">
        <f>+K35/$K$32</f>
        <v>0.58089336811896253</v>
      </c>
      <c r="N35" s="66">
        <f t="shared" si="2"/>
        <v>4.3720847227152548</v>
      </c>
      <c r="O35" s="32"/>
    </row>
    <row r="36" spans="1:15" s="1" customFormat="1" ht="16.5" customHeight="1" x14ac:dyDescent="0.25">
      <c r="A36" s="33"/>
      <c r="B36" s="27"/>
      <c r="C36" s="4"/>
      <c r="D36" s="27"/>
      <c r="E36" s="67"/>
      <c r="F36" s="64"/>
      <c r="G36" s="4"/>
      <c r="H36" s="4"/>
      <c r="I36" s="15">
        <v>3128</v>
      </c>
      <c r="J36" s="4" t="s">
        <v>32</v>
      </c>
      <c r="K36" s="35">
        <v>-97799</v>
      </c>
      <c r="L36" s="35">
        <v>-25279</v>
      </c>
      <c r="M36" s="65">
        <f>+K36/$K$32</f>
        <v>-2.0513746658091917E-2</v>
      </c>
      <c r="N36" s="66">
        <f>+(K36/L36)-1</f>
        <v>2.8687843664701926</v>
      </c>
      <c r="O36" s="32"/>
    </row>
    <row r="37" spans="1:15" ht="7.5" customHeight="1" x14ac:dyDescent="0.25">
      <c r="A37" s="33"/>
      <c r="B37" s="27"/>
      <c r="C37" s="4"/>
      <c r="D37" s="27"/>
      <c r="E37" s="67"/>
      <c r="F37" s="64"/>
      <c r="G37" s="4"/>
      <c r="H37" s="4"/>
      <c r="I37" s="15"/>
      <c r="J37" s="4"/>
      <c r="K37" s="4"/>
      <c r="L37" s="4"/>
      <c r="M37" s="65"/>
      <c r="N37" s="66"/>
      <c r="O37" s="32"/>
    </row>
    <row r="38" spans="1:15" ht="16.5" customHeight="1" thickBot="1" x14ac:dyDescent="0.3">
      <c r="A38" s="30"/>
      <c r="B38" s="36" t="s">
        <v>8</v>
      </c>
      <c r="C38" s="37">
        <f>+C17+C6</f>
        <v>4699304</v>
      </c>
      <c r="D38" s="37">
        <f>+D6+D17</f>
        <v>5119598</v>
      </c>
      <c r="E38" s="163">
        <f>+C38/$C$38</f>
        <v>1</v>
      </c>
      <c r="F38" s="163">
        <f t="shared" si="3"/>
        <v>-8.2095117624469749E-2</v>
      </c>
      <c r="G38" s="164"/>
      <c r="H38" s="164"/>
      <c r="I38" s="36"/>
      <c r="J38" s="29" t="s">
        <v>36</v>
      </c>
      <c r="K38" s="37">
        <f>+K30+K32</f>
        <v>7421523</v>
      </c>
      <c r="L38" s="37">
        <f>+L32+L30</f>
        <v>5151778</v>
      </c>
      <c r="M38" s="163">
        <v>1</v>
      </c>
      <c r="N38" s="165">
        <f t="shared" ref="N38" si="5">+(K38/L38)-1</f>
        <v>0.44057507912802141</v>
      </c>
      <c r="O38" s="32"/>
    </row>
    <row r="39" spans="1:15" ht="16.5" customHeight="1" thickTop="1" x14ac:dyDescent="0.25">
      <c r="A39" s="69">
        <v>8</v>
      </c>
      <c r="B39" s="70" t="s">
        <v>69</v>
      </c>
      <c r="C39" s="70">
        <f>SUM(C40:C42)</f>
        <v>0</v>
      </c>
      <c r="D39" s="70">
        <f>SUM(D40:D42)</f>
        <v>0</v>
      </c>
      <c r="E39" s="71"/>
      <c r="F39" s="71"/>
      <c r="G39" s="72">
        <v>14</v>
      </c>
      <c r="H39" s="72"/>
      <c r="I39" s="70"/>
      <c r="J39" s="70" t="s">
        <v>70</v>
      </c>
      <c r="K39" s="70">
        <f>SUM(K40:K42)</f>
        <v>0</v>
      </c>
      <c r="L39" s="70">
        <f>SUM(L40:L42)</f>
        <v>0</v>
      </c>
      <c r="M39" s="64"/>
      <c r="N39" s="65"/>
      <c r="O39" s="32"/>
    </row>
    <row r="40" spans="1:15" ht="16.5" customHeight="1" x14ac:dyDescent="0.25">
      <c r="A40" s="73">
        <v>81</v>
      </c>
      <c r="B40" s="72" t="s">
        <v>68</v>
      </c>
      <c r="C40" s="72">
        <v>0</v>
      </c>
      <c r="D40" s="72"/>
      <c r="E40" s="74"/>
      <c r="F40" s="74"/>
      <c r="G40" s="72"/>
      <c r="H40" s="72"/>
      <c r="I40" s="72">
        <v>91</v>
      </c>
      <c r="J40" s="72" t="s">
        <v>67</v>
      </c>
      <c r="K40" s="72">
        <v>1374177</v>
      </c>
      <c r="L40" s="72">
        <v>2183681</v>
      </c>
      <c r="M40" s="66"/>
      <c r="N40" s="65"/>
      <c r="O40" s="32"/>
    </row>
    <row r="41" spans="1:15" ht="16.5" customHeight="1" x14ac:dyDescent="0.25">
      <c r="A41" s="73">
        <v>83</v>
      </c>
      <c r="B41" s="72" t="s">
        <v>61</v>
      </c>
      <c r="C41" s="72">
        <v>303009</v>
      </c>
      <c r="D41" s="72">
        <v>81369</v>
      </c>
      <c r="E41" s="74"/>
      <c r="F41" s="74"/>
      <c r="G41" s="72"/>
      <c r="H41" s="72"/>
      <c r="I41" s="72">
        <v>93</v>
      </c>
      <c r="J41" s="72" t="s">
        <v>62</v>
      </c>
      <c r="K41" s="72">
        <v>21404989</v>
      </c>
      <c r="L41" s="72">
        <v>14977889</v>
      </c>
      <c r="M41" s="65"/>
      <c r="N41" s="67"/>
      <c r="O41" s="32"/>
    </row>
    <row r="42" spans="1:15" ht="16.5" customHeight="1" x14ac:dyDescent="0.25">
      <c r="A42" s="73">
        <v>89</v>
      </c>
      <c r="B42" s="72" t="s">
        <v>71</v>
      </c>
      <c r="C42" s="75">
        <f>-C40-C41</f>
        <v>-303009</v>
      </c>
      <c r="D42" s="75">
        <v>-81369</v>
      </c>
      <c r="E42" s="74"/>
      <c r="F42" s="74"/>
      <c r="G42" s="72"/>
      <c r="H42" s="72"/>
      <c r="I42" s="72">
        <v>99</v>
      </c>
      <c r="J42" s="72" t="s">
        <v>66</v>
      </c>
      <c r="K42" s="35">
        <v>-22779166</v>
      </c>
      <c r="L42" s="35">
        <v>-17161570</v>
      </c>
      <c r="M42" s="65"/>
      <c r="N42" s="67"/>
      <c r="O42" s="32"/>
    </row>
    <row r="43" spans="1:15" ht="16.5" customHeight="1" x14ac:dyDescent="0.25">
      <c r="A43" s="73"/>
      <c r="B43" s="72"/>
      <c r="C43" s="75"/>
      <c r="D43" s="75"/>
      <c r="E43" s="74"/>
      <c r="H43" s="4"/>
      <c r="I43" s="4"/>
      <c r="J43" s="4"/>
      <c r="K43" s="4"/>
      <c r="L43" s="4"/>
      <c r="M43" s="65"/>
      <c r="N43" s="65"/>
      <c r="O43" s="32"/>
    </row>
    <row r="44" spans="1:15" ht="16.5" customHeight="1" x14ac:dyDescent="0.25">
      <c r="A44" s="73"/>
      <c r="B44" s="72"/>
      <c r="C44" s="75"/>
      <c r="D44" s="75"/>
      <c r="E44" s="74"/>
      <c r="H44" s="4"/>
      <c r="I44" s="4"/>
      <c r="J44" s="4"/>
      <c r="K44" s="4"/>
      <c r="L44" s="4"/>
      <c r="M44" s="65"/>
      <c r="N44" s="65"/>
      <c r="O44" s="32"/>
    </row>
    <row r="45" spans="1:15" s="29" customFormat="1" ht="22.5" customHeight="1" x14ac:dyDescent="0.25">
      <c r="A45" s="93"/>
      <c r="B45" s="72"/>
      <c r="C45" s="75"/>
      <c r="D45" s="72"/>
      <c r="E45" s="74"/>
      <c r="F45" s="41"/>
      <c r="G45" s="2"/>
      <c r="H45" s="4"/>
      <c r="I45" s="2"/>
      <c r="J45" s="2"/>
      <c r="K45" s="2"/>
      <c r="L45" s="2"/>
      <c r="M45" s="41"/>
      <c r="N45" s="65"/>
      <c r="O45" s="32"/>
    </row>
    <row r="46" spans="1:15" s="45" customFormat="1" ht="12.75" x14ac:dyDescent="0.2">
      <c r="A46" s="94" t="s">
        <v>88</v>
      </c>
      <c r="B46" s="29"/>
      <c r="C46" s="29"/>
      <c r="D46" s="29"/>
      <c r="E46" s="29" t="s">
        <v>90</v>
      </c>
      <c r="F46" s="64"/>
      <c r="G46" s="29"/>
      <c r="H46" s="29"/>
      <c r="I46" s="29"/>
      <c r="J46" s="29"/>
      <c r="K46" s="29"/>
      <c r="L46" s="29" t="s">
        <v>79</v>
      </c>
      <c r="M46" s="64"/>
      <c r="N46" s="64"/>
      <c r="O46" s="68"/>
    </row>
    <row r="47" spans="1:15" s="45" customFormat="1" ht="15.75" customHeight="1" x14ac:dyDescent="0.2">
      <c r="A47" s="95" t="s">
        <v>89</v>
      </c>
      <c r="E47" s="45" t="s">
        <v>91</v>
      </c>
      <c r="F47" s="67"/>
      <c r="H47" s="27"/>
      <c r="L47" s="45" t="s">
        <v>81</v>
      </c>
      <c r="M47" s="67"/>
      <c r="N47" s="67"/>
      <c r="O47" s="76"/>
    </row>
    <row r="48" spans="1:15" s="45" customFormat="1" ht="13.5" thickBot="1" x14ac:dyDescent="0.25">
      <c r="A48" s="96"/>
      <c r="B48" s="51"/>
      <c r="C48" s="51"/>
      <c r="D48" s="51"/>
      <c r="E48" s="97"/>
      <c r="F48" s="97"/>
      <c r="G48" s="98"/>
      <c r="H48" s="51"/>
      <c r="I48" s="51"/>
      <c r="J48" s="51"/>
      <c r="K48" s="51"/>
      <c r="L48" s="51" t="s">
        <v>80</v>
      </c>
      <c r="M48" s="97"/>
      <c r="N48" s="97"/>
      <c r="O48" s="100"/>
    </row>
    <row r="49" spans="1:15" s="45" customFormat="1" ht="12.75" x14ac:dyDescent="0.2">
      <c r="A49" s="91"/>
      <c r="E49" s="67"/>
      <c r="F49" s="67"/>
      <c r="M49" s="67"/>
      <c r="N49" s="67"/>
    </row>
    <row r="50" spans="1:15" s="45" customFormat="1" ht="25.5" customHeight="1" x14ac:dyDescent="0.2">
      <c r="A50" s="91"/>
      <c r="E50" s="67"/>
      <c r="F50" s="67"/>
      <c r="M50" s="67"/>
      <c r="N50" s="67"/>
    </row>
    <row r="51" spans="1:15" s="45" customFormat="1" ht="12.75" x14ac:dyDescent="0.2">
      <c r="A51" s="91"/>
      <c r="C51" s="47"/>
      <c r="E51" s="67"/>
      <c r="F51" s="67"/>
      <c r="M51" s="67"/>
      <c r="N51" s="67"/>
    </row>
    <row r="52" spans="1:15" s="45" customFormat="1" ht="25.5" customHeight="1" x14ac:dyDescent="0.2">
      <c r="A52" s="91"/>
      <c r="E52" s="67"/>
      <c r="F52" s="67"/>
      <c r="H52" s="47"/>
      <c r="M52" s="67"/>
      <c r="N52" s="67"/>
    </row>
    <row r="53" spans="1:15" s="45" customFormat="1" ht="25.5" customHeight="1" x14ac:dyDescent="0.2">
      <c r="A53" s="91"/>
      <c r="E53" s="67"/>
      <c r="F53" s="67"/>
      <c r="H53" s="47"/>
      <c r="M53" s="67"/>
      <c r="N53" s="67"/>
    </row>
    <row r="54" spans="1:15" s="45" customFormat="1" ht="25.5" customHeight="1" x14ac:dyDescent="0.2">
      <c r="A54" s="91"/>
      <c r="E54" s="67"/>
      <c r="F54" s="67"/>
      <c r="M54" s="67"/>
      <c r="N54" s="67"/>
    </row>
    <row r="55" spans="1:15" ht="25.5" customHeight="1" x14ac:dyDescent="0.25">
      <c r="A55" s="91"/>
      <c r="B55" s="45"/>
      <c r="C55" s="45"/>
      <c r="D55" s="45"/>
      <c r="E55" s="67"/>
      <c r="F55" s="67"/>
      <c r="G55" s="45"/>
      <c r="H55" s="45"/>
      <c r="I55" s="45"/>
      <c r="J55" s="45"/>
      <c r="K55" s="45"/>
      <c r="L55" s="45"/>
      <c r="M55" s="67"/>
      <c r="N55" s="67"/>
      <c r="O55" s="45"/>
    </row>
    <row r="56" spans="1:15" ht="25.5" customHeight="1" x14ac:dyDescent="0.25"/>
    <row r="58" spans="1:15" ht="25.5" customHeight="1" x14ac:dyDescent="0.25">
      <c r="H58" s="5"/>
    </row>
  </sheetData>
  <mergeCells count="4">
    <mergeCell ref="A4:O4"/>
    <mergeCell ref="A2:O2"/>
    <mergeCell ref="A3:O3"/>
    <mergeCell ref="A1:O1"/>
  </mergeCells>
  <phoneticPr fontId="5" type="noConversion"/>
  <printOptions horizontalCentered="1" verticalCentered="1"/>
  <pageMargins left="0.23622047244094491" right="0.31496062992125984" top="0.43307086614173229" bottom="0.55118110236220474" header="0" footer="0"/>
  <pageSetup scale="70" firstPageNumber="0" fitToHeight="0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Blce Gral 4 digitoS jun-jun</vt:lpstr>
      <vt:lpstr>Blce Gral 4 digitoS JUN DIC</vt:lpstr>
      <vt:lpstr>esta.ac.ec.y soci 4 digit</vt:lpstr>
      <vt:lpstr>Blce Gral 4 digitosA MARZO</vt:lpstr>
      <vt:lpstr>'Blce Gral 4 digitoS JUN DIC'!Área_de_impresión</vt:lpstr>
      <vt:lpstr>'Blce Gral 4 digitoS jun-jun'!Área_de_impresión</vt:lpstr>
      <vt:lpstr>'Blce Gral 4 digitosA MARZO'!Área_de_impresión</vt:lpstr>
      <vt:lpstr>'esta.ac.ec.y soci 4 digit'!Área_de_impresión</vt:lpstr>
      <vt:lpstr>'Blce Gral 4 digitoS JUN DIC'!Títulos_a_imprimir</vt:lpstr>
      <vt:lpstr>'Blce Gral 4 digitoS jun-jun'!Títulos_a_imprimir</vt:lpstr>
      <vt:lpstr>'Blce Gral 4 digitosA MARZO'!Títulos_a_imprimir</vt:lpstr>
      <vt:lpstr>'esta.ac.ec.y soci 4 digit'!Títulos_a_imprimir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2005</dc:title>
  <dc:subject>Contraloria Valle</dc:subject>
  <dc:creator>LUZ BARBOSA</dc:creator>
  <cp:keywords>Acounting</cp:keywords>
  <dc:description>LEY 716_x000d_
_x000d_
24/12/2001_x000d_
por la cual se expiden normas para el saneamiento de la información contable en el sector público y se dictan disposiciones en materia tributaria y otras disposiciones._x000d_
El Congreso de Colombia _x000d_
_x000d_
DECRETA:_x000d_
_x000d_
Artículo 1°. Del objet</dc:description>
  <cp:lastModifiedBy>CDVC</cp:lastModifiedBy>
  <cp:revision>1</cp:revision>
  <cp:lastPrinted>2017-10-17T14:09:50Z</cp:lastPrinted>
  <dcterms:created xsi:type="dcterms:W3CDTF">2005-05-26T06:57:57Z</dcterms:created>
  <dcterms:modified xsi:type="dcterms:W3CDTF">2017-10-17T14:09:52Z</dcterms:modified>
</cp:coreProperties>
</file>